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66925"/>
  <mc:AlternateContent xmlns:mc="http://schemas.openxmlformats.org/markup-compatibility/2006">
    <mc:Choice Requires="x15">
      <x15ac:absPath xmlns:x15ac="http://schemas.microsoft.com/office/spreadsheetml/2010/11/ac" url="C:\Users\navjot.intern\Downloads\"/>
    </mc:Choice>
  </mc:AlternateContent>
  <xr:revisionPtr revIDLastSave="0" documentId="13_ncr:1_{DFC2D674-B9AA-4821-B508-A5B590ADA848}" xr6:coauthVersionLast="47" xr6:coauthVersionMax="47" xr10:uidLastSave="{00000000-0000-0000-0000-000000000000}"/>
  <bookViews>
    <workbookView xWindow="-108" yWindow="-108" windowWidth="23256" windowHeight="12456" firstSheet="1" activeTab="1" xr2:uid="{610FB681-78D4-4610-BF5C-066EB6B08448}"/>
  </bookViews>
  <sheets>
    <sheet name="Cover" sheetId="14" r:id="rId1"/>
    <sheet name="Contents" sheetId="17" r:id="rId2"/>
    <sheet name="Business Parameters" sheetId="5" r:id="rId3"/>
    <sheet name="Environment_YoY" sheetId="16" r:id="rId4"/>
    <sheet name="Environment_Business-wise" sheetId="1" r:id="rId5"/>
    <sheet name="Social_YoY" sheetId="13" r:id="rId6"/>
    <sheet name="Governance" sheetId="3" r:id="rId7"/>
    <sheet name="Social_Business-wise" sheetId="2" r:id="rId8"/>
    <sheet name="Safety" sheetId="7" r:id="rId9"/>
    <sheet name="Policy Advocacy" sheetId="15" r:id="rId10"/>
    <sheet name="Value Chain" sheetId="4" r:id="rId11"/>
    <sheet name="HCROI_Backup" sheetId="9" state="hidden" r:id="rId12"/>
  </sheets>
  <definedNames>
    <definedName name="_xlnm.Print_Area" localSheetId="0">Cover!$A$1:$T$27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6" l="1"/>
  <c r="I226" i="13" l="1"/>
  <c r="G226" i="13"/>
  <c r="F5" i="16"/>
  <c r="F12" i="16" s="1"/>
  <c r="E84" i="1" l="1"/>
  <c r="D322" i="13" l="1"/>
  <c r="D319" i="13"/>
  <c r="D318" i="13"/>
  <c r="D309" i="13"/>
  <c r="D308" i="13"/>
  <c r="D307" i="13"/>
  <c r="D306" i="13"/>
  <c r="D300" i="13"/>
  <c r="D299" i="13"/>
  <c r="D298" i="13"/>
  <c r="D297" i="13"/>
  <c r="D399" i="2"/>
  <c r="D393" i="2"/>
  <c r="C384" i="2"/>
  <c r="F316" i="2" l="1"/>
  <c r="D316" i="2"/>
  <c r="E315" i="2"/>
  <c r="D315" i="2"/>
  <c r="F310" i="2"/>
  <c r="D310" i="2"/>
  <c r="E309" i="2"/>
  <c r="D309" i="2"/>
  <c r="E304" i="2"/>
  <c r="D304" i="2"/>
  <c r="E303" i="2"/>
  <c r="D303" i="2"/>
  <c r="E271" i="2"/>
  <c r="D96" i="2"/>
  <c r="E157" i="16" l="1"/>
  <c r="E14" i="4" l="1"/>
  <c r="E15" i="4" s="1"/>
  <c r="G36" i="15"/>
  <c r="D379" i="2"/>
  <c r="D382" i="2"/>
  <c r="D384" i="2"/>
  <c r="D383" i="2"/>
  <c r="D385" i="2" l="1"/>
  <c r="H254" i="13" l="1"/>
  <c r="D11" i="5"/>
  <c r="E11" i="5"/>
  <c r="F11" i="5"/>
  <c r="G11" i="5"/>
  <c r="C11" i="5"/>
  <c r="E129" i="13"/>
  <c r="E128" i="13"/>
  <c r="E127" i="13"/>
  <c r="E126" i="13"/>
  <c r="B96" i="13" l="1"/>
  <c r="C96" i="13"/>
  <c r="D96" i="13"/>
  <c r="E96" i="13"/>
  <c r="F96" i="13"/>
  <c r="G96" i="13"/>
  <c r="C44" i="13" l="1"/>
  <c r="D44" i="13"/>
  <c r="E44" i="13"/>
  <c r="F44" i="13"/>
  <c r="G44" i="13"/>
  <c r="H44" i="13"/>
  <c r="E261" i="13"/>
  <c r="C261" i="13"/>
  <c r="B261" i="13"/>
  <c r="G252" i="13"/>
  <c r="D252" i="13"/>
  <c r="G251" i="13"/>
  <c r="D251" i="13"/>
  <c r="G250" i="13"/>
  <c r="D250" i="13"/>
  <c r="G249" i="13"/>
  <c r="D249" i="13"/>
  <c r="G248" i="13"/>
  <c r="D248" i="13"/>
  <c r="G247" i="13"/>
  <c r="D247" i="13"/>
  <c r="G246" i="13"/>
  <c r="D246" i="13"/>
  <c r="H168" i="13"/>
  <c r="G168" i="13"/>
  <c r="F168" i="13"/>
  <c r="E168" i="13"/>
  <c r="D168" i="13"/>
  <c r="C168" i="13"/>
  <c r="H114" i="13"/>
  <c r="F114" i="13"/>
  <c r="H106" i="13"/>
  <c r="H107" i="13" s="1"/>
  <c r="F106" i="13"/>
  <c r="F107" i="13" s="1"/>
  <c r="D106" i="13"/>
  <c r="D107" i="13" s="1"/>
  <c r="B106" i="13"/>
  <c r="B107" i="13" s="1"/>
  <c r="F67" i="13"/>
  <c r="E67" i="13"/>
  <c r="D67" i="13"/>
  <c r="C67" i="13"/>
  <c r="J54" i="13"/>
  <c r="F54" i="13"/>
  <c r="I53" i="13"/>
  <c r="H53" i="13"/>
  <c r="E53" i="13"/>
  <c r="D53" i="13"/>
  <c r="C53" i="13"/>
  <c r="B53" i="13"/>
  <c r="E16" i="13"/>
  <c r="C16" i="13"/>
  <c r="B16" i="13"/>
  <c r="F15" i="13"/>
  <c r="D15" i="13"/>
  <c r="F14" i="13"/>
  <c r="D14" i="13"/>
  <c r="C12" i="13"/>
  <c r="B12" i="13"/>
  <c r="F12" i="13" s="1"/>
  <c r="F11" i="13"/>
  <c r="D11" i="13"/>
  <c r="F10" i="13"/>
  <c r="D10" i="13"/>
  <c r="H54" i="13" l="1"/>
  <c r="B54" i="13"/>
  <c r="D54" i="13"/>
  <c r="F16" i="13"/>
  <c r="D16" i="13"/>
  <c r="D12" i="13"/>
  <c r="C6" i="1" l="1"/>
  <c r="D6" i="1"/>
  <c r="D13" i="1" s="1"/>
  <c r="E6" i="1"/>
  <c r="E13" i="1" s="1"/>
  <c r="F6" i="1"/>
  <c r="G6" i="1"/>
  <c r="G13" i="1" s="1"/>
  <c r="H6" i="1"/>
  <c r="H13" i="1" s="1"/>
  <c r="E19" i="1"/>
  <c r="E20" i="1"/>
  <c r="C22" i="1"/>
  <c r="D22" i="1"/>
  <c r="E22" i="1"/>
  <c r="G22" i="1"/>
  <c r="H22" i="1"/>
  <c r="D23" i="1"/>
  <c r="E23" i="1"/>
  <c r="G23" i="1"/>
  <c r="H23" i="1"/>
  <c r="E24" i="1"/>
  <c r="H24" i="1"/>
  <c r="C44" i="1"/>
  <c r="F44" i="1"/>
  <c r="C62" i="1"/>
  <c r="D62" i="1"/>
  <c r="E62" i="1"/>
  <c r="F62" i="1"/>
  <c r="C101" i="1"/>
  <c r="F101" i="1"/>
  <c r="G101" i="1"/>
  <c r="H101" i="1"/>
  <c r="E112" i="1"/>
  <c r="C114" i="1"/>
  <c r="D114" i="1"/>
  <c r="E114" i="1"/>
  <c r="G114" i="1"/>
  <c r="H114" i="1"/>
  <c r="C115" i="1"/>
  <c r="D115" i="1"/>
  <c r="E115" i="1"/>
  <c r="G115" i="1"/>
  <c r="H115" i="1"/>
  <c r="E116" i="1"/>
  <c r="H116" i="1"/>
  <c r="C138" i="1"/>
  <c r="C139" i="1"/>
  <c r="C140" i="1"/>
  <c r="C151" i="1" s="1"/>
  <c r="F140" i="1"/>
  <c r="F144" i="1" s="1"/>
  <c r="C142" i="1"/>
  <c r="C143" i="1"/>
  <c r="D144" i="1"/>
  <c r="E144" i="1"/>
  <c r="G144" i="1"/>
  <c r="H144" i="1"/>
  <c r="D149" i="1"/>
  <c r="E149" i="1"/>
  <c r="E152" i="1" s="1"/>
  <c r="F149" i="1"/>
  <c r="G149" i="1"/>
  <c r="H149" i="1"/>
  <c r="D151" i="1"/>
  <c r="E151" i="1"/>
  <c r="G151" i="1"/>
  <c r="H151" i="1"/>
  <c r="E158" i="1"/>
  <c r="E159" i="1"/>
  <c r="C161" i="1"/>
  <c r="K161" i="1" s="1"/>
  <c r="D161" i="1"/>
  <c r="E161" i="1"/>
  <c r="G161" i="1"/>
  <c r="H161" i="1"/>
  <c r="C162" i="1"/>
  <c r="D162" i="1"/>
  <c r="E162" i="1"/>
  <c r="G162" i="1"/>
  <c r="H162" i="1"/>
  <c r="E163" i="1"/>
  <c r="H163" i="1"/>
  <c r="D88" i="2"/>
  <c r="C88" i="2"/>
  <c r="K162" i="1" l="1"/>
  <c r="C144" i="1"/>
  <c r="H153" i="1"/>
  <c r="H152" i="1"/>
  <c r="E153" i="1"/>
  <c r="F151" i="1"/>
  <c r="F153" i="1" s="1"/>
  <c r="D168" i="2"/>
  <c r="C168" i="2"/>
  <c r="C154" i="2"/>
  <c r="D154" i="2"/>
  <c r="C155" i="2"/>
  <c r="D155" i="2"/>
  <c r="C156" i="2"/>
  <c r="D156" i="2"/>
  <c r="D153" i="2"/>
  <c r="C153" i="2"/>
  <c r="D337" i="2"/>
  <c r="E337" i="2"/>
  <c r="F337" i="2"/>
  <c r="D338" i="2"/>
  <c r="E338" i="2"/>
  <c r="F338" i="2"/>
  <c r="D339" i="2"/>
  <c r="E339" i="2"/>
  <c r="F339" i="2"/>
  <c r="D340" i="2"/>
  <c r="E340" i="2"/>
  <c r="F340" i="2"/>
  <c r="D341" i="2"/>
  <c r="E341" i="2"/>
  <c r="F341" i="2"/>
  <c r="E336" i="2"/>
  <c r="F336" i="2"/>
  <c r="C338" i="2"/>
  <c r="C339" i="2"/>
  <c r="C340" i="2"/>
  <c r="C341" i="2"/>
  <c r="C337" i="2"/>
  <c r="D336" i="2"/>
  <c r="D192" i="2"/>
  <c r="E192" i="2"/>
  <c r="F192" i="2"/>
  <c r="G192" i="2"/>
  <c r="H192" i="2"/>
  <c r="I192" i="2"/>
  <c r="J192" i="2"/>
  <c r="K192" i="2"/>
  <c r="D193" i="2"/>
  <c r="E193" i="2"/>
  <c r="F193" i="2"/>
  <c r="G193" i="2"/>
  <c r="H193" i="2"/>
  <c r="I193" i="2"/>
  <c r="J193" i="2"/>
  <c r="K193" i="2"/>
  <c r="D194" i="2"/>
  <c r="E194" i="2"/>
  <c r="F194" i="2"/>
  <c r="G194" i="2"/>
  <c r="H194" i="2"/>
  <c r="I194" i="2"/>
  <c r="J194" i="2"/>
  <c r="K194" i="2"/>
  <c r="I191" i="2"/>
  <c r="J191" i="2"/>
  <c r="K191" i="2"/>
  <c r="E191" i="2"/>
  <c r="F191" i="2"/>
  <c r="G191" i="2"/>
  <c r="H191" i="2"/>
  <c r="D191" i="2"/>
  <c r="D403" i="2"/>
  <c r="D404" i="2"/>
  <c r="D405" i="2" s="1"/>
  <c r="D402" i="2"/>
  <c r="C129" i="2"/>
  <c r="D129" i="2"/>
  <c r="E129" i="2"/>
  <c r="F129" i="2"/>
  <c r="G129" i="2"/>
  <c r="H129" i="2"/>
  <c r="C130" i="2"/>
  <c r="D130" i="2"/>
  <c r="E130" i="2"/>
  <c r="F130" i="2"/>
  <c r="G130" i="2"/>
  <c r="H130" i="2"/>
  <c r="C131" i="2"/>
  <c r="D131" i="2"/>
  <c r="E131" i="2"/>
  <c r="F131" i="2"/>
  <c r="G131" i="2"/>
  <c r="H131" i="2"/>
  <c r="C132" i="2"/>
  <c r="D132" i="2"/>
  <c r="E132" i="2"/>
  <c r="F132" i="2"/>
  <c r="G132" i="2"/>
  <c r="H132" i="2"/>
  <c r="C133" i="2"/>
  <c r="D133" i="2"/>
  <c r="E133" i="2"/>
  <c r="F133" i="2"/>
  <c r="G133" i="2"/>
  <c r="H133" i="2"/>
  <c r="C134" i="2"/>
  <c r="D134" i="2"/>
  <c r="E134" i="2"/>
  <c r="F134" i="2"/>
  <c r="G134" i="2"/>
  <c r="H134" i="2"/>
  <c r="C135" i="2"/>
  <c r="D135" i="2"/>
  <c r="E135" i="2"/>
  <c r="F135" i="2"/>
  <c r="G135" i="2"/>
  <c r="H135" i="2"/>
  <c r="G128" i="2"/>
  <c r="H128" i="2"/>
  <c r="D128" i="2"/>
  <c r="E128" i="2"/>
  <c r="F128" i="2"/>
  <c r="C128" i="2"/>
  <c r="C169" i="2" l="1"/>
  <c r="D365" i="2"/>
  <c r="F365" i="2"/>
  <c r="G365" i="2"/>
  <c r="D366" i="2"/>
  <c r="F366" i="2"/>
  <c r="G366" i="2"/>
  <c r="D367" i="2"/>
  <c r="F367" i="2"/>
  <c r="G367" i="2"/>
  <c r="D368" i="2"/>
  <c r="F368" i="2"/>
  <c r="G368" i="2"/>
  <c r="D369" i="2"/>
  <c r="F369" i="2"/>
  <c r="G369" i="2"/>
  <c r="D370" i="2"/>
  <c r="F370" i="2"/>
  <c r="G370" i="2"/>
  <c r="D371" i="2"/>
  <c r="F371" i="2"/>
  <c r="G371" i="2"/>
  <c r="C366" i="2"/>
  <c r="C367" i="2"/>
  <c r="C368" i="2"/>
  <c r="C369" i="2"/>
  <c r="C370" i="2"/>
  <c r="C371" i="2"/>
  <c r="C365" i="2"/>
  <c r="D80" i="2"/>
  <c r="C80" i="2"/>
  <c r="D78" i="2"/>
  <c r="D79" i="2"/>
  <c r="C78" i="2"/>
  <c r="C79" i="2"/>
  <c r="D77" i="2"/>
  <c r="C77" i="2"/>
  <c r="D286" i="2"/>
  <c r="D287" i="2"/>
  <c r="D288" i="2"/>
  <c r="D289" i="2"/>
  <c r="D290" i="2"/>
  <c r="C286" i="2"/>
  <c r="C287" i="2"/>
  <c r="C288" i="2"/>
  <c r="C289" i="2"/>
  <c r="C290" i="2"/>
  <c r="D285" i="2"/>
  <c r="C285" i="2"/>
  <c r="D240" i="2"/>
  <c r="D241" i="2"/>
  <c r="C240" i="2"/>
  <c r="C241" i="2"/>
  <c r="D239" i="2"/>
  <c r="C239" i="2"/>
  <c r="F223" i="2"/>
  <c r="G223" i="2"/>
  <c r="H223" i="2"/>
  <c r="I223" i="2"/>
  <c r="F222" i="2"/>
  <c r="G222" i="2"/>
  <c r="H222" i="2"/>
  <c r="I222" i="2"/>
  <c r="F221" i="2"/>
  <c r="G221" i="2"/>
  <c r="H221" i="2"/>
  <c r="I221" i="2"/>
  <c r="F220" i="2"/>
  <c r="G220" i="2"/>
  <c r="H220" i="2"/>
  <c r="I220" i="2"/>
  <c r="F219" i="2"/>
  <c r="G219" i="2"/>
  <c r="H219" i="2"/>
  <c r="I219" i="2"/>
  <c r="F218" i="2"/>
  <c r="G218" i="2"/>
  <c r="H218" i="2"/>
  <c r="I218" i="2"/>
  <c r="F217" i="2"/>
  <c r="G217" i="2"/>
  <c r="H217" i="2"/>
  <c r="I217" i="2"/>
  <c r="E218" i="2"/>
  <c r="E219" i="2"/>
  <c r="E220" i="2"/>
  <c r="E221" i="2"/>
  <c r="E222" i="2"/>
  <c r="E223" i="2"/>
  <c r="E217" i="2"/>
  <c r="D219" i="2"/>
  <c r="D220" i="2"/>
  <c r="D221" i="2"/>
  <c r="D222" i="2"/>
  <c r="D223" i="2"/>
  <c r="D218" i="2"/>
  <c r="D217" i="2"/>
  <c r="E286" i="2" l="1"/>
  <c r="E287" i="2"/>
  <c r="E289" i="2"/>
  <c r="E285" i="2"/>
  <c r="E290" i="2"/>
  <c r="E288" i="2"/>
  <c r="F15" i="2"/>
  <c r="D102" i="2" l="1"/>
  <c r="D101" i="2"/>
  <c r="D99" i="2"/>
  <c r="D100" i="2" s="1"/>
  <c r="D103" i="2" l="1"/>
  <c r="D104" i="2" s="1"/>
  <c r="L100" i="1"/>
  <c r="M12" i="1" l="1"/>
  <c r="E62" i="2" l="1"/>
  <c r="F62" i="2"/>
  <c r="G62" i="2"/>
  <c r="H62" i="2"/>
  <c r="I62" i="2"/>
  <c r="J62" i="2"/>
  <c r="K62" i="2"/>
  <c r="K58" i="2"/>
  <c r="K59" i="2"/>
  <c r="K60" i="2"/>
  <c r="K61" i="2"/>
  <c r="J58" i="2"/>
  <c r="J59" i="2"/>
  <c r="J60" i="2"/>
  <c r="J61" i="2"/>
  <c r="I58" i="2"/>
  <c r="I59" i="2"/>
  <c r="I60" i="2"/>
  <c r="I61" i="2"/>
  <c r="H58" i="2"/>
  <c r="H59" i="2"/>
  <c r="H60" i="2"/>
  <c r="H61" i="2"/>
  <c r="G58" i="2"/>
  <c r="G59" i="2"/>
  <c r="G60" i="2"/>
  <c r="G61" i="2"/>
  <c r="F58" i="2"/>
  <c r="F59" i="2"/>
  <c r="F60" i="2"/>
  <c r="F61" i="2"/>
  <c r="G55" i="2"/>
  <c r="H55" i="2"/>
  <c r="I55" i="2"/>
  <c r="J55" i="2"/>
  <c r="K55" i="2"/>
  <c r="F55" i="2"/>
  <c r="F57" i="2"/>
  <c r="G57" i="2"/>
  <c r="H57" i="2"/>
  <c r="I57" i="2"/>
  <c r="J57" i="2"/>
  <c r="K57" i="2"/>
  <c r="F56" i="2"/>
  <c r="G56" i="2"/>
  <c r="H56" i="2"/>
  <c r="I56" i="2"/>
  <c r="J56" i="2"/>
  <c r="K56" i="2"/>
  <c r="E57" i="2"/>
  <c r="E58" i="2"/>
  <c r="E59" i="2"/>
  <c r="E60" i="2"/>
  <c r="E61" i="2"/>
  <c r="E56" i="2"/>
  <c r="E55" i="2"/>
  <c r="D62" i="2"/>
  <c r="D61" i="2"/>
  <c r="D56" i="2"/>
  <c r="D57" i="2"/>
  <c r="D58" i="2"/>
  <c r="D59" i="2"/>
  <c r="D60" i="2"/>
  <c r="D55" i="2"/>
  <c r="L44" i="1"/>
  <c r="L60" i="2" l="1"/>
  <c r="L61" i="2"/>
  <c r="L58" i="2"/>
  <c r="L59" i="2"/>
  <c r="L55" i="2"/>
  <c r="L56" i="2"/>
  <c r="L62" i="2"/>
  <c r="L57" i="2"/>
  <c r="F134" i="1"/>
  <c r="E134" i="1"/>
  <c r="F30" i="2" l="1"/>
  <c r="D30" i="2"/>
  <c r="D29" i="2"/>
  <c r="F29" i="2"/>
  <c r="D26" i="2"/>
  <c r="F26" i="2"/>
  <c r="G14" i="2"/>
  <c r="G10" i="2"/>
  <c r="G9" i="2"/>
  <c r="D25" i="2"/>
  <c r="F25" i="2"/>
  <c r="C26" i="2"/>
  <c r="C29" i="2"/>
  <c r="C30" i="2"/>
  <c r="C25" i="2"/>
  <c r="E30" i="2" l="1"/>
  <c r="E25" i="2"/>
  <c r="G25" i="2"/>
  <c r="E29" i="2"/>
  <c r="G30" i="2"/>
  <c r="G26" i="2"/>
  <c r="E26" i="2"/>
  <c r="G29" i="2"/>
  <c r="I62" i="1"/>
  <c r="C382" i="2" l="1"/>
  <c r="G364" i="2"/>
  <c r="F364" i="2"/>
  <c r="D364" i="2"/>
  <c r="C364" i="2"/>
  <c r="H363" i="2"/>
  <c r="E363" i="2"/>
  <c r="E364" i="2" s="1"/>
  <c r="H362" i="2"/>
  <c r="E362" i="2"/>
  <c r="H361" i="2"/>
  <c r="E361" i="2"/>
  <c r="H360" i="2"/>
  <c r="E360" i="2"/>
  <c r="H359" i="2"/>
  <c r="E359" i="2"/>
  <c r="H358" i="2"/>
  <c r="E358" i="2"/>
  <c r="H357" i="2"/>
  <c r="E357" i="2"/>
  <c r="G356" i="2"/>
  <c r="F356" i="2"/>
  <c r="D356" i="2"/>
  <c r="C356" i="2"/>
  <c r="H355" i="2"/>
  <c r="E355" i="2"/>
  <c r="H354" i="2"/>
  <c r="E354" i="2"/>
  <c r="H353" i="2"/>
  <c r="E353" i="2"/>
  <c r="H352" i="2"/>
  <c r="E352" i="2"/>
  <c r="H351" i="2"/>
  <c r="E351" i="2"/>
  <c r="H350" i="2"/>
  <c r="E350" i="2"/>
  <c r="H349" i="2"/>
  <c r="E349" i="2"/>
  <c r="D284" i="2"/>
  <c r="C284" i="2"/>
  <c r="E283" i="2"/>
  <c r="E282" i="2"/>
  <c r="E281" i="2"/>
  <c r="E280" i="2"/>
  <c r="E279" i="2"/>
  <c r="E278" i="2"/>
  <c r="D277" i="2"/>
  <c r="C277" i="2"/>
  <c r="C291" i="2" s="1"/>
  <c r="E276" i="2"/>
  <c r="E275" i="2"/>
  <c r="E274" i="2"/>
  <c r="E273" i="2"/>
  <c r="E272" i="2"/>
  <c r="D238" i="2"/>
  <c r="C238" i="2"/>
  <c r="D234" i="2"/>
  <c r="C234" i="2"/>
  <c r="I216" i="2"/>
  <c r="H216" i="2"/>
  <c r="G216" i="2"/>
  <c r="F216" i="2"/>
  <c r="E216" i="2"/>
  <c r="D216" i="2"/>
  <c r="K215" i="2"/>
  <c r="J215" i="2"/>
  <c r="K214" i="2"/>
  <c r="J214" i="2"/>
  <c r="K213" i="2"/>
  <c r="J213" i="2"/>
  <c r="K212" i="2"/>
  <c r="J212" i="2"/>
  <c r="K211" i="2"/>
  <c r="J211" i="2"/>
  <c r="K210" i="2"/>
  <c r="J210" i="2"/>
  <c r="K209" i="2"/>
  <c r="J209" i="2"/>
  <c r="I208" i="2"/>
  <c r="H208" i="2"/>
  <c r="G208" i="2"/>
  <c r="F208" i="2"/>
  <c r="E208" i="2"/>
  <c r="D208" i="2"/>
  <c r="K207" i="2"/>
  <c r="J207" i="2"/>
  <c r="K206" i="2"/>
  <c r="J206" i="2"/>
  <c r="K205" i="2"/>
  <c r="J205" i="2"/>
  <c r="K204" i="2"/>
  <c r="J204" i="2"/>
  <c r="K203" i="2"/>
  <c r="J203" i="2"/>
  <c r="K202" i="2"/>
  <c r="J202" i="2"/>
  <c r="K201" i="2"/>
  <c r="J201" i="2"/>
  <c r="L190" i="2"/>
  <c r="L189" i="2"/>
  <c r="L188" i="2"/>
  <c r="L187" i="2"/>
  <c r="L186" i="2"/>
  <c r="L185" i="2"/>
  <c r="L184" i="2"/>
  <c r="L183" i="2"/>
  <c r="C167" i="2"/>
  <c r="C151" i="2"/>
  <c r="C145" i="2"/>
  <c r="C174" i="2" s="1"/>
  <c r="J127" i="2"/>
  <c r="I127" i="2"/>
  <c r="J126" i="2"/>
  <c r="I126" i="2"/>
  <c r="J125" i="2"/>
  <c r="I125" i="2"/>
  <c r="J124" i="2"/>
  <c r="I124" i="2"/>
  <c r="J123" i="2"/>
  <c r="I123" i="2"/>
  <c r="J122" i="2"/>
  <c r="I122" i="2"/>
  <c r="J121" i="2"/>
  <c r="I121" i="2"/>
  <c r="J120" i="2"/>
  <c r="I120" i="2"/>
  <c r="J119" i="2"/>
  <c r="I119" i="2"/>
  <c r="J118" i="2"/>
  <c r="J134" i="2" s="1"/>
  <c r="I118" i="2"/>
  <c r="I134" i="2" s="1"/>
  <c r="J117" i="2"/>
  <c r="J133" i="2" s="1"/>
  <c r="I117" i="2"/>
  <c r="J116" i="2"/>
  <c r="I116" i="2"/>
  <c r="J115" i="2"/>
  <c r="I115" i="2"/>
  <c r="J114" i="2"/>
  <c r="I114" i="2"/>
  <c r="J113" i="2"/>
  <c r="I113" i="2"/>
  <c r="J112" i="2"/>
  <c r="J128" i="2" s="1"/>
  <c r="I112" i="2"/>
  <c r="L54" i="2"/>
  <c r="L53" i="2"/>
  <c r="L52" i="2"/>
  <c r="L51" i="2"/>
  <c r="L50" i="2"/>
  <c r="L49" i="2"/>
  <c r="L48" i="2"/>
  <c r="L47" i="2"/>
  <c r="L46" i="2"/>
  <c r="L45" i="2"/>
  <c r="L44" i="2"/>
  <c r="L43" i="2"/>
  <c r="L42" i="2"/>
  <c r="L41" i="2"/>
  <c r="L40" i="2"/>
  <c r="L39" i="2"/>
  <c r="D23" i="2"/>
  <c r="C23" i="2"/>
  <c r="F19" i="2"/>
  <c r="D19" i="2"/>
  <c r="C19" i="2"/>
  <c r="F31" i="2"/>
  <c r="D15" i="2"/>
  <c r="C15" i="2"/>
  <c r="F11" i="2"/>
  <c r="D11" i="2"/>
  <c r="C11" i="2"/>
  <c r="M37" i="1"/>
  <c r="I132" i="2" l="1"/>
  <c r="J132" i="2"/>
  <c r="I133" i="2"/>
  <c r="J131" i="2"/>
  <c r="I135" i="2"/>
  <c r="H368" i="2"/>
  <c r="J135" i="2"/>
  <c r="C385" i="2"/>
  <c r="I131" i="2"/>
  <c r="C152" i="2"/>
  <c r="C175" i="2"/>
  <c r="D291" i="2"/>
  <c r="E291" i="2" s="1"/>
  <c r="D242" i="2"/>
  <c r="D372" i="2"/>
  <c r="I128" i="2"/>
  <c r="E365" i="2"/>
  <c r="E369" i="2"/>
  <c r="K218" i="2"/>
  <c r="I224" i="2"/>
  <c r="K222" i="2"/>
  <c r="J264" i="2" s="1"/>
  <c r="H366" i="2"/>
  <c r="H370" i="2"/>
  <c r="L194" i="2"/>
  <c r="H371" i="2"/>
  <c r="C372" i="2"/>
  <c r="L192" i="2"/>
  <c r="K217" i="2"/>
  <c r="K221" i="2"/>
  <c r="G224" i="2"/>
  <c r="D27" i="2"/>
  <c r="L193" i="2"/>
  <c r="J218" i="2"/>
  <c r="J222" i="2"/>
  <c r="I264" i="2" s="1"/>
  <c r="H224" i="2"/>
  <c r="H365" i="2"/>
  <c r="H369" i="2"/>
  <c r="F372" i="2"/>
  <c r="E366" i="2"/>
  <c r="E370" i="2"/>
  <c r="G372" i="2"/>
  <c r="L203" i="2"/>
  <c r="J219" i="2"/>
  <c r="L207" i="2"/>
  <c r="J223" i="2"/>
  <c r="C146" i="2"/>
  <c r="C157" i="2"/>
  <c r="C158" i="2" s="1"/>
  <c r="K219" i="2"/>
  <c r="K223" i="2"/>
  <c r="J130" i="2"/>
  <c r="J220" i="2"/>
  <c r="D224" i="2"/>
  <c r="E367" i="2"/>
  <c r="E356" i="2"/>
  <c r="E372" i="2" s="1"/>
  <c r="E371" i="2"/>
  <c r="I130" i="2"/>
  <c r="K220" i="2"/>
  <c r="H367" i="2"/>
  <c r="I129" i="2"/>
  <c r="E224" i="2"/>
  <c r="L191" i="2"/>
  <c r="J217" i="2"/>
  <c r="I260" i="2" s="1"/>
  <c r="J221" i="2"/>
  <c r="F224" i="2"/>
  <c r="C242" i="2"/>
  <c r="E368" i="2"/>
  <c r="J129" i="2"/>
  <c r="L209" i="2"/>
  <c r="L213" i="2"/>
  <c r="C31" i="2"/>
  <c r="G31" i="2" s="1"/>
  <c r="C27" i="2"/>
  <c r="D31" i="2"/>
  <c r="G11" i="2"/>
  <c r="F27" i="2"/>
  <c r="F32" i="2" s="1"/>
  <c r="L201" i="2"/>
  <c r="L205" i="2"/>
  <c r="K119" i="2"/>
  <c r="K121" i="2"/>
  <c r="L215" i="2"/>
  <c r="K118" i="2"/>
  <c r="K126" i="2"/>
  <c r="L211" i="2"/>
  <c r="K216" i="2"/>
  <c r="H356" i="2"/>
  <c r="E277" i="2"/>
  <c r="E284" i="2"/>
  <c r="K113" i="2"/>
  <c r="L204" i="2"/>
  <c r="J208" i="2"/>
  <c r="L210" i="2"/>
  <c r="K114" i="2"/>
  <c r="H364" i="2"/>
  <c r="K122" i="2"/>
  <c r="K208" i="2"/>
  <c r="K127" i="2"/>
  <c r="L206" i="2"/>
  <c r="L212" i="2"/>
  <c r="K125" i="2"/>
  <c r="L202" i="2"/>
  <c r="K115" i="2"/>
  <c r="J216" i="2"/>
  <c r="K112" i="2"/>
  <c r="K116" i="2"/>
  <c r="K123" i="2"/>
  <c r="K117" i="2"/>
  <c r="K120" i="2"/>
  <c r="K124" i="2"/>
  <c r="L214" i="2"/>
  <c r="G7" i="5"/>
  <c r="G6" i="5"/>
  <c r="F6" i="5"/>
  <c r="E6" i="5"/>
  <c r="E5" i="5"/>
  <c r="E82" i="1" s="1"/>
  <c r="F5" i="5"/>
  <c r="G5" i="5"/>
  <c r="K130" i="2" l="1"/>
  <c r="E83" i="1"/>
  <c r="E158" i="16"/>
  <c r="L218" i="2"/>
  <c r="D32" i="2"/>
  <c r="C32" i="2"/>
  <c r="G32" i="2" s="1"/>
  <c r="L217" i="2"/>
  <c r="K131" i="2"/>
  <c r="L223" i="2"/>
  <c r="H372" i="2"/>
  <c r="L221" i="2"/>
  <c r="J224" i="2"/>
  <c r="L220" i="2"/>
  <c r="C176" i="2"/>
  <c r="K135" i="2"/>
  <c r="K133" i="2"/>
  <c r="K134" i="2"/>
  <c r="K132" i="2"/>
  <c r="L219" i="2"/>
  <c r="K262" i="2" s="1"/>
  <c r="L222" i="2"/>
  <c r="K128" i="2"/>
  <c r="K224" i="2"/>
  <c r="K129" i="2"/>
  <c r="F132" i="1"/>
  <c r="G133" i="1"/>
  <c r="G134" i="1"/>
  <c r="E133" i="1"/>
  <c r="F133" i="1"/>
  <c r="E132" i="1"/>
  <c r="G132" i="1"/>
  <c r="E31" i="2"/>
  <c r="E27" i="2"/>
  <c r="G27" i="2"/>
  <c r="L216" i="2"/>
  <c r="L208" i="2"/>
  <c r="F22" i="4"/>
  <c r="F21" i="4"/>
  <c r="F20" i="4"/>
  <c r="E22" i="4"/>
  <c r="E21" i="4"/>
  <c r="E20" i="4"/>
  <c r="L141" i="1"/>
  <c r="M141" i="1"/>
  <c r="L143" i="1"/>
  <c r="M143" i="1"/>
  <c r="L142" i="1"/>
  <c r="M142" i="1"/>
  <c r="L140" i="1"/>
  <c r="M140" i="1"/>
  <c r="K141" i="1"/>
  <c r="L139" i="1"/>
  <c r="M139" i="1"/>
  <c r="L138" i="1"/>
  <c r="M138" i="1"/>
  <c r="L153" i="1"/>
  <c r="L152" i="1"/>
  <c r="K152" i="1"/>
  <c r="L157" i="1"/>
  <c r="L163" i="1" s="1"/>
  <c r="M157" i="1"/>
  <c r="K157" i="1"/>
  <c r="K163" i="1" s="1"/>
  <c r="J151" i="1"/>
  <c r="E32" i="2" l="1"/>
  <c r="L224" i="2"/>
  <c r="M144" i="1"/>
  <c r="L161" i="1"/>
  <c r="M163" i="1"/>
  <c r="M161" i="1"/>
  <c r="L162" i="1"/>
  <c r="M151" i="1"/>
  <c r="M149" i="1"/>
  <c r="M152" i="1"/>
  <c r="M162" i="1"/>
  <c r="M153" i="1" l="1"/>
  <c r="L46" i="1" l="1"/>
  <c r="M18" i="1" l="1"/>
  <c r="M7" i="1"/>
  <c r="M8" i="1"/>
  <c r="M9" i="1"/>
  <c r="M10" i="1"/>
  <c r="M11" i="1"/>
  <c r="L7" i="1"/>
  <c r="L8" i="1"/>
  <c r="L9" i="1"/>
  <c r="L10" i="1"/>
  <c r="L11" i="1"/>
  <c r="L12" i="1"/>
  <c r="J52" i="1"/>
  <c r="J53" i="1"/>
  <c r="J54" i="1"/>
  <c r="J55" i="1"/>
  <c r="J56" i="1"/>
  <c r="J57" i="1"/>
  <c r="J58" i="1"/>
  <c r="J59" i="1"/>
  <c r="J60" i="1"/>
  <c r="J61" i="1"/>
  <c r="J51" i="1"/>
  <c r="K52" i="1"/>
  <c r="K53" i="1"/>
  <c r="K54" i="1"/>
  <c r="K55" i="1"/>
  <c r="K56" i="1"/>
  <c r="K57" i="1"/>
  <c r="K58" i="1"/>
  <c r="K59" i="1"/>
  <c r="K60" i="1"/>
  <c r="K61" i="1"/>
  <c r="K51" i="1"/>
  <c r="M22" i="1" l="1"/>
  <c r="M24" i="1"/>
  <c r="M23" i="1"/>
  <c r="M6" i="1"/>
  <c r="M13" i="1" l="1"/>
  <c r="J45" i="1" l="1"/>
  <c r="I45" i="1"/>
  <c r="K110" i="1" l="1"/>
  <c r="M100" i="1"/>
  <c r="M101" i="1"/>
  <c r="M102" i="1"/>
  <c r="M103" i="1"/>
  <c r="L101" i="1"/>
  <c r="L102" i="1"/>
  <c r="L103" i="1"/>
  <c r="K100" i="1"/>
  <c r="K102" i="1"/>
  <c r="K103" i="1"/>
  <c r="M99" i="1"/>
  <c r="L99" i="1"/>
  <c r="M110" i="1"/>
  <c r="L110" i="1"/>
  <c r="K99" i="1"/>
  <c r="M46" i="1"/>
  <c r="M44" i="1"/>
  <c r="M42" i="1"/>
  <c r="L42" i="1"/>
  <c r="M41" i="1"/>
  <c r="L41" i="1"/>
  <c r="L45" i="1" s="1"/>
  <c r="K42" i="1"/>
  <c r="K41" i="1"/>
  <c r="K45" i="1" s="1"/>
  <c r="M31" i="1"/>
  <c r="M32" i="1"/>
  <c r="M33" i="1"/>
  <c r="M34" i="1"/>
  <c r="M35" i="1"/>
  <c r="M36" i="1"/>
  <c r="M30" i="1"/>
  <c r="M29" i="1"/>
  <c r="L31" i="1"/>
  <c r="L33" i="1"/>
  <c r="L34" i="1"/>
  <c r="L35" i="1"/>
  <c r="L36" i="1"/>
  <c r="L30" i="1"/>
  <c r="L29" i="1"/>
  <c r="K29" i="1"/>
  <c r="K31" i="1"/>
  <c r="K33" i="1"/>
  <c r="K34" i="1"/>
  <c r="K35" i="1"/>
  <c r="K36" i="1"/>
  <c r="K37" i="1"/>
  <c r="K30" i="1"/>
  <c r="K7" i="1"/>
  <c r="K8" i="1"/>
  <c r="K9" i="1"/>
  <c r="K10" i="1"/>
  <c r="K11" i="1"/>
  <c r="K12" i="1"/>
  <c r="K13" i="1"/>
  <c r="L18" i="1"/>
  <c r="K18" i="1"/>
  <c r="L37" i="1"/>
  <c r="K104" i="1"/>
  <c r="L104" i="1"/>
  <c r="M104" i="1"/>
  <c r="L116" i="1" l="1"/>
  <c r="L114" i="1"/>
  <c r="L115" i="1"/>
  <c r="K24" i="1"/>
  <c r="K23" i="1"/>
  <c r="K22" i="1"/>
  <c r="M115" i="1"/>
  <c r="M116" i="1"/>
  <c r="M114" i="1"/>
  <c r="L24" i="1"/>
  <c r="L23" i="1"/>
  <c r="L22" i="1"/>
  <c r="K116" i="1"/>
  <c r="K115" i="1"/>
  <c r="K114" i="1"/>
  <c r="M45" i="1"/>
  <c r="F66" i="1"/>
  <c r="K47" i="1"/>
  <c r="E66" i="1"/>
  <c r="G11" i="9"/>
  <c r="F11" i="9"/>
  <c r="E11" i="9"/>
  <c r="D11" i="9"/>
  <c r="F72" i="1" l="1"/>
  <c r="F70" i="1"/>
  <c r="F71" i="1"/>
  <c r="E72" i="1"/>
  <c r="E71" i="1"/>
  <c r="E70" i="1"/>
  <c r="K101" i="1"/>
  <c r="G66" i="1"/>
  <c r="G72" i="1" l="1"/>
  <c r="G70" i="1"/>
  <c r="G71" i="1"/>
  <c r="K31" i="7" l="1"/>
  <c r="J31" i="7"/>
  <c r="K30" i="7"/>
  <c r="J30" i="7"/>
  <c r="J29" i="7" s="1"/>
  <c r="K37" i="7"/>
  <c r="J37" i="7"/>
  <c r="K36" i="7"/>
  <c r="K35" i="7" s="1"/>
  <c r="J36" i="7"/>
  <c r="J35" i="7" s="1"/>
  <c r="K43" i="7"/>
  <c r="J43" i="7"/>
  <c r="K42" i="7"/>
  <c r="K41" i="7" s="1"/>
  <c r="J42" i="7"/>
  <c r="J41" i="7" s="1"/>
  <c r="K49" i="7"/>
  <c r="J49" i="7"/>
  <c r="K48" i="7"/>
  <c r="K47" i="7" s="1"/>
  <c r="J48" i="7"/>
  <c r="K74" i="7"/>
  <c r="J74" i="7"/>
  <c r="K25" i="7"/>
  <c r="J25" i="7"/>
  <c r="K24" i="7"/>
  <c r="J24" i="7"/>
  <c r="K19" i="7"/>
  <c r="K18" i="7"/>
  <c r="J19" i="7"/>
  <c r="J18" i="7"/>
  <c r="K12" i="7"/>
  <c r="K13" i="7"/>
  <c r="J12" i="7"/>
  <c r="J13" i="7"/>
  <c r="J7" i="7"/>
  <c r="K7" i="7"/>
  <c r="K6" i="7"/>
  <c r="J6" i="7"/>
  <c r="K29" i="7" l="1"/>
  <c r="J17" i="7"/>
  <c r="J23" i="7"/>
  <c r="K11" i="7"/>
  <c r="K5" i="7"/>
  <c r="K23" i="7"/>
  <c r="K17" i="7"/>
  <c r="J5" i="7"/>
  <c r="J47" i="7"/>
  <c r="J11" i="7"/>
  <c r="K149" i="1"/>
  <c r="K139" i="1"/>
  <c r="K138" i="1"/>
  <c r="K143" i="1"/>
  <c r="K142" i="1"/>
  <c r="K153" i="1"/>
  <c r="C28" i="5"/>
  <c r="D32" i="5"/>
  <c r="D28" i="5" s="1"/>
  <c r="E32" i="5"/>
  <c r="E31" i="5"/>
  <c r="D31" i="5"/>
  <c r="K6" i="1"/>
  <c r="G113" i="1" l="1"/>
  <c r="G160" i="1"/>
  <c r="G21" i="1"/>
  <c r="F160" i="1"/>
  <c r="F21" i="1"/>
  <c r="F113" i="1"/>
  <c r="K44" i="1"/>
  <c r="E28" i="5"/>
  <c r="K151" i="1"/>
  <c r="K140" i="1"/>
  <c r="H113" i="1" l="1"/>
  <c r="H21" i="1"/>
  <c r="H160" i="1"/>
  <c r="K144" i="1"/>
  <c r="L149" i="1" l="1"/>
  <c r="L151" i="1"/>
  <c r="L6" i="1"/>
  <c r="L144" i="1" l="1"/>
  <c r="L13" i="1"/>
  <c r="D84" i="3"/>
  <c r="D83" i="3"/>
  <c r="H80" i="3"/>
  <c r="H79" i="3"/>
  <c r="D78" i="3"/>
  <c r="H77" i="3"/>
  <c r="H76" i="3"/>
  <c r="H75" i="3"/>
  <c r="D75" i="3"/>
  <c r="H74" i="3"/>
  <c r="D72" i="3"/>
  <c r="H71" i="3"/>
  <c r="D69" i="3"/>
  <c r="H68" i="3"/>
  <c r="H65" i="3"/>
  <c r="D65" i="3"/>
  <c r="H64" i="3"/>
  <c r="H62" i="3"/>
  <c r="D62" i="3"/>
  <c r="H61" i="3"/>
  <c r="H59" i="3"/>
  <c r="H58" i="3"/>
  <c r="D58" i="3"/>
  <c r="H56" i="3"/>
  <c r="D56" i="3"/>
  <c r="K62" i="1"/>
  <c r="J62" i="1" l="1"/>
  <c r="L47" i="1" s="1"/>
  <c r="F78" i="1" s="1"/>
  <c r="F84" i="1" l="1"/>
  <c r="F83" i="1"/>
  <c r="F82" i="1"/>
  <c r="M47" i="1"/>
  <c r="E19" i="5"/>
  <c r="D19" i="5"/>
  <c r="C19" i="5"/>
  <c r="E18" i="5"/>
  <c r="D18" i="5"/>
  <c r="C18" i="5"/>
  <c r="E17" i="5"/>
  <c r="D17" i="5"/>
  <c r="C17" i="5"/>
  <c r="F16" i="5"/>
  <c r="D21" i="5"/>
  <c r="C21" i="5"/>
  <c r="D112" i="1" l="1"/>
  <c r="D20" i="1"/>
  <c r="D159" i="1"/>
  <c r="C19" i="1"/>
  <c r="C158" i="1"/>
  <c r="D111" i="1"/>
  <c r="C111" i="1"/>
  <c r="D19" i="1"/>
  <c r="D158" i="1"/>
  <c r="E111" i="1"/>
  <c r="F21" i="5"/>
  <c r="F22" i="5"/>
  <c r="E21" i="5"/>
  <c r="G78" i="1"/>
  <c r="C16" i="5"/>
  <c r="C22" i="5" s="1"/>
  <c r="D16" i="5"/>
  <c r="D22" i="5" s="1"/>
  <c r="E16" i="5"/>
  <c r="C159" i="1" l="1"/>
  <c r="C112" i="1"/>
  <c r="C20" i="1"/>
  <c r="G84" i="1"/>
  <c r="G83" i="1"/>
  <c r="G82" i="1"/>
  <c r="E22" i="5"/>
</calcChain>
</file>

<file path=xl/sharedStrings.xml><?xml version="1.0" encoding="utf-8"?>
<sst xmlns="http://schemas.openxmlformats.org/spreadsheetml/2006/main" count="3211" uniqueCount="634">
  <si>
    <t xml:space="preserve">ESG DATA BOOK FY 2025-26: CONTENTS </t>
  </si>
  <si>
    <t>Contents</t>
  </si>
  <si>
    <t>Business</t>
  </si>
  <si>
    <t>Env YoY</t>
  </si>
  <si>
    <t>Env Biz</t>
  </si>
  <si>
    <t>Social YoY</t>
  </si>
  <si>
    <t>Social Biz</t>
  </si>
  <si>
    <t>Safety</t>
  </si>
  <si>
    <t>Governance</t>
  </si>
  <si>
    <t>Policy</t>
  </si>
  <si>
    <t>Supply</t>
  </si>
  <si>
    <t>Business Parameters</t>
  </si>
  <si>
    <t>Key operational, financial, and workforce indicators, including installed capacity, electricity generation, revenue, adjusted EBITDA, workforce strength, and management-system certifications.</t>
  </si>
  <si>
    <t>Environment: Year-on-Year Performance</t>
  </si>
  <si>
    <t>Consolidated multi-year environmental performance covering energy consumption and intensity, GHG emissions, water withdrawal, consumption and savings, and waste generation, disposal, recycling, and intensity.</t>
  </si>
  <si>
    <t>Environment: Business-wise Performance</t>
  </si>
  <si>
    <t>Business-level environmental performance across power-producing and manufacturing operations, enabling comparison of energy, emissions, water, waste, and other material environmental indicators.</t>
  </si>
  <si>
    <t>Social: Year-on-Year Performance</t>
  </si>
  <si>
    <t>Consolidated multi-year social performance covering workforce composition, diversity, new hires, turnover, learning and development, employee benefits, performance reviews, and human capital return on investment.</t>
  </si>
  <si>
    <t>Social: Business-wise Performance</t>
  </si>
  <si>
    <t>Business-level workforce and social performance covering headcount, diversity, recruitment, turnover, training, employee development, benefits, and other material people indicators.</t>
  </si>
  <si>
    <t>Safety Performance</t>
  </si>
  <si>
    <t>Occupational health and safety performance covering incidents, first-aid and medical-treatment cases, near misses, lost-time injuries, fatalities, lost days, man-hours, safety training, LTIFR, and severity rates.</t>
  </si>
  <si>
    <t>Governance Performance</t>
  </si>
  <si>
    <t>Board and committee composition, diversity, independence, tenure, meetings, attendance, and oversight performance across key governance committees.</t>
  </si>
  <si>
    <t>Policy Advocacy</t>
  </si>
  <si>
    <t>Climate-related public policy engagement, including regulatory submissions, industry-association participation, engagement frequency, policy outcomes, and related expenditure.</t>
  </si>
  <si>
    <t>Supply Chain Performance</t>
  </si>
  <si>
    <t>Supplier profile and responsible sourcing performance, including environmental and social screening, significant supplier identification, spend concentration, and supplier assessments.</t>
  </si>
  <si>
    <t>ReNew  |  Business Parameters</t>
  </si>
  <si>
    <t>🏠 Contents</t>
  </si>
  <si>
    <t>BUSINESS OVERVIEW- Overall</t>
  </si>
  <si>
    <t>Unit</t>
  </si>
  <si>
    <t>FY2021-22</t>
  </si>
  <si>
    <t>FY 2022-23</t>
  </si>
  <si>
    <t>FY 2023-24</t>
  </si>
  <si>
    <t>FY 2024-25</t>
  </si>
  <si>
    <t>FY 2025-26</t>
  </si>
  <si>
    <t xml:space="preserve">Revenue </t>
  </si>
  <si>
    <t>million INR</t>
  </si>
  <si>
    <t>EBITDA</t>
  </si>
  <si>
    <t>Workforce Strength</t>
  </si>
  <si>
    <t>Nos</t>
  </si>
  <si>
    <t>Percentage of ISO 9001; ISO 14001; ISO 45001 certified sites</t>
  </si>
  <si>
    <t>Percentage</t>
  </si>
  <si>
    <t>BUSINESS OVERVIEW- IPP</t>
  </si>
  <si>
    <t>Installed renewable capacity</t>
  </si>
  <si>
    <t>GW</t>
  </si>
  <si>
    <t xml:space="preserve">Installed solar capacity </t>
  </si>
  <si>
    <t>Installed wind capacity</t>
  </si>
  <si>
    <t xml:space="preserve">Installed hydro capacity </t>
  </si>
  <si>
    <t>Installed BESS Capacity</t>
  </si>
  <si>
    <t xml:space="preserve">Total electricity generation </t>
  </si>
  <si>
    <t>GWh</t>
  </si>
  <si>
    <t xml:space="preserve">Total electricity generation from solar assets </t>
  </si>
  <si>
    <t>Total electricity generation from wind assets</t>
  </si>
  <si>
    <t>Total electricity generation from hydro assets</t>
  </si>
  <si>
    <t>Percentage of renewables in electricity generation</t>
  </si>
  <si>
    <t>%</t>
  </si>
  <si>
    <t xml:space="preserve">Installed Capacity </t>
  </si>
  <si>
    <t xml:space="preserve">Generation </t>
  </si>
  <si>
    <t>BUSINESS OVERVIEW- Manufacturing</t>
  </si>
  <si>
    <t>FY2023-24</t>
  </si>
  <si>
    <t>Total Production</t>
  </si>
  <si>
    <t>MWp</t>
  </si>
  <si>
    <t>Total Cell Production</t>
  </si>
  <si>
    <t>Number</t>
  </si>
  <si>
    <t>Cell Production</t>
  </si>
  <si>
    <t>Total Module Production</t>
  </si>
  <si>
    <t>Module Production</t>
  </si>
  <si>
    <t>Revenue</t>
  </si>
  <si>
    <t>ReNew  |  Environment Parameters</t>
  </si>
  <si>
    <t>Total</t>
  </si>
  <si>
    <t>ENERGY</t>
  </si>
  <si>
    <t>FY 2021-22</t>
  </si>
  <si>
    <t>FY2022-23</t>
  </si>
  <si>
    <t xml:space="preserve">FY 2023-24 </t>
  </si>
  <si>
    <t>Energy consumption within the organisation</t>
  </si>
  <si>
    <t>GJ</t>
  </si>
  <si>
    <t>Energy consumption inside the organization from Diesel</t>
  </si>
  <si>
    <t>Energy consumption inside the organization from Petrol</t>
  </si>
  <si>
    <t>Energy consumption inside the organization from LPG</t>
  </si>
  <si>
    <t>Energy consumption inside the organization from PNG</t>
  </si>
  <si>
    <t>Energy consumption inside the organization due to non-renewable electricity purchased from grid</t>
  </si>
  <si>
    <t xml:space="preserve">Energy consumption inside the organization from renewable energy sources </t>
  </si>
  <si>
    <t>-</t>
  </si>
  <si>
    <t>Total Energy Consumption Within the organisation</t>
  </si>
  <si>
    <t>ENERGY INTENSITY</t>
  </si>
  <si>
    <t>Energy Consumption</t>
  </si>
  <si>
    <t>Specific energy consumption by installed capacity</t>
  </si>
  <si>
    <t>GJ/GW</t>
  </si>
  <si>
    <t>NA</t>
  </si>
  <si>
    <t>Specific energy consumption by generation</t>
  </si>
  <si>
    <t>GJ/GWh</t>
  </si>
  <si>
    <t>Specific Energy Capacity by production</t>
  </si>
  <si>
    <t>GJ/MWp</t>
  </si>
  <si>
    <t>Specific energy consumption by revenue</t>
  </si>
  <si>
    <t>GJ/Mn INR</t>
  </si>
  <si>
    <t>Specific energy consumption by EBITDA</t>
  </si>
  <si>
    <t>Specific energy consumption by employee strength</t>
  </si>
  <si>
    <t>GJ/Employee</t>
  </si>
  <si>
    <t>CARBON EMISSIONS &amp; SOURCES</t>
  </si>
  <si>
    <t>Emissions due to Diesel consumption</t>
  </si>
  <si>
    <t>tCO2e</t>
  </si>
  <si>
    <t>Emissions due to Petrol consumption</t>
  </si>
  <si>
    <t>Emissions due to LPG consumption</t>
  </si>
  <si>
    <t>Emissions due to PNG consumption</t>
  </si>
  <si>
    <t>Emissions due to SF6 refilling</t>
  </si>
  <si>
    <t>Emissions due to R22 refilling</t>
  </si>
  <si>
    <t>Emissions due to CO2 refilling</t>
  </si>
  <si>
    <t>Emissions due to CH4 in process</t>
  </si>
  <si>
    <t>Emissions due to grid electricity consumption</t>
  </si>
  <si>
    <t>CARBON EMISSIONS</t>
  </si>
  <si>
    <t>Scope 1</t>
  </si>
  <si>
    <t>Scope 2 (Location based)</t>
  </si>
  <si>
    <t>Scope 2 (Market based)</t>
  </si>
  <si>
    <t>Scope 1+2 (Location based)</t>
  </si>
  <si>
    <t>Scope 1+2 (Market based)</t>
  </si>
  <si>
    <t>Scope 3</t>
  </si>
  <si>
    <t xml:space="preserve">Scope 1+2 (Market based) +3 </t>
  </si>
  <si>
    <t>SCOPE 3 EMISSIONS &amp; CATEGORIES</t>
  </si>
  <si>
    <t>Category 1: Purchased Goods and services</t>
  </si>
  <si>
    <t>Category 2: Capital Goods</t>
  </si>
  <si>
    <t>Category 3: Fuel and energy related activities</t>
  </si>
  <si>
    <t>Category 4: Upstream Transportation and distribution</t>
  </si>
  <si>
    <t>Category 5: Waste generated from operations</t>
  </si>
  <si>
    <t>Category 6: Business Travel</t>
  </si>
  <si>
    <t xml:space="preserve"> </t>
  </si>
  <si>
    <t>Category 7: Employee Commute</t>
  </si>
  <si>
    <t>Category 9: Downstream transportation and distribution</t>
  </si>
  <si>
    <t>Category 10: Processing of sold products </t>
  </si>
  <si>
    <t>Category 11:Use of sold products </t>
  </si>
  <si>
    <t>Category 12: End-of-life treatment of sold products</t>
  </si>
  <si>
    <t>Total Scope 3</t>
  </si>
  <si>
    <t>CARBON INTENSITY (SCOPE 1+2)</t>
  </si>
  <si>
    <t>Specific carbon emissions by installed capacity</t>
  </si>
  <si>
    <t>tCO2e /GW</t>
  </si>
  <si>
    <t>Specific carbon emissions by generation</t>
  </si>
  <si>
    <t>tCO2e /GWh</t>
  </si>
  <si>
    <t>Specific carbon emissions by production</t>
  </si>
  <si>
    <t>tCO2e/MWp</t>
  </si>
  <si>
    <t>Specific carbon emissions by revenue</t>
  </si>
  <si>
    <t>tCO2e /million INR</t>
  </si>
  <si>
    <t>Specific carbon emissions by EBITDA</t>
  </si>
  <si>
    <t>Specific carbon emissions by employee strength</t>
  </si>
  <si>
    <t>tCO2e per employee</t>
  </si>
  <si>
    <t>Number of carbon offsets purchased</t>
  </si>
  <si>
    <t>CARBON INTENSITY (SCOPE 1+2+3)</t>
  </si>
  <si>
    <t>Scope 1 + 2 (Market based) + 3 emissions</t>
  </si>
  <si>
    <t>tCO2e/GW</t>
  </si>
  <si>
    <t>tCO2e/GWh</t>
  </si>
  <si>
    <t>tCo2/MWp</t>
  </si>
  <si>
    <t xml:space="preserve">AIR AND STACK EMISSIONS </t>
  </si>
  <si>
    <t>NOx Emissions</t>
  </si>
  <si>
    <t>tonnes</t>
  </si>
  <si>
    <t xml:space="preserve">SOx Emissions </t>
  </si>
  <si>
    <t>Dust Emissions (PM)</t>
  </si>
  <si>
    <t>HC Emissions</t>
  </si>
  <si>
    <t>CO Emissions</t>
  </si>
  <si>
    <t>WATER CONSUMPTION</t>
  </si>
  <si>
    <t>Groundwater</t>
  </si>
  <si>
    <t>m3</t>
  </si>
  <si>
    <t>Third-party water</t>
  </si>
  <si>
    <t>Total water withdrawal*</t>
  </si>
  <si>
    <t>Total water discharge</t>
  </si>
  <si>
    <t>Total water recycled**</t>
  </si>
  <si>
    <t>Total water consumption</t>
  </si>
  <si>
    <t>*Water withdrawal is equal to water consumption, as ReNew has negligible water discharge</t>
  </si>
  <si>
    <t>**Water recycled at STP in the Hydropower plant, Uttarakhand and Manufacturing, Jaipur and Dholera</t>
  </si>
  <si>
    <t>WATER INTENSITY</t>
  </si>
  <si>
    <t>Water Consumption</t>
  </si>
  <si>
    <t>Specific water consumption by revenue</t>
  </si>
  <si>
    <t>m3/million INR</t>
  </si>
  <si>
    <t>Specific water consumption by EBITDA</t>
  </si>
  <si>
    <t>Specific water consumption by employee strength</t>
  </si>
  <si>
    <t>m3/Employee</t>
  </si>
  <si>
    <t>WATER CONSUMPTION FROM WATER STRESSED AREAS*</t>
  </si>
  <si>
    <t>Total water withdrawal from water stressed areas</t>
  </si>
  <si>
    <t>Total water discharge in water stressed areas</t>
  </si>
  <si>
    <t>Total water consumption in areas with water stress</t>
  </si>
  <si>
    <t>*As per WRI’s Aqueduct Global Water tool, 128 sites are in extremely high ( &gt;80%) water stress areas.</t>
  </si>
  <si>
    <t>WATER SAVINGS</t>
  </si>
  <si>
    <t>Water saving through robotic cleaning</t>
  </si>
  <si>
    <t>Specific water saving by installed capacity</t>
  </si>
  <si>
    <t>m3/GW</t>
  </si>
  <si>
    <t>Specific water saving by generation</t>
  </si>
  <si>
    <t>m3/GWh</t>
  </si>
  <si>
    <t>Specific water savings by production</t>
  </si>
  <si>
    <t>m3/MWp</t>
  </si>
  <si>
    <t>Specific water saving by revenue</t>
  </si>
  <si>
    <t>Specific water saving by EBITDA</t>
  </si>
  <si>
    <t>Specific water saving by employee strength</t>
  </si>
  <si>
    <t>m3/employee</t>
  </si>
  <si>
    <t>WASTE GENERATION</t>
  </si>
  <si>
    <t>Total Hazardous waste (solid)</t>
  </si>
  <si>
    <t>Total Hazardous waste (liquid)</t>
  </si>
  <si>
    <t>Total Non-hazardous waste (solid)</t>
  </si>
  <si>
    <t>Total Non-hazardous waste (liquid)</t>
  </si>
  <si>
    <t>Batteries</t>
  </si>
  <si>
    <t>E-waste</t>
  </si>
  <si>
    <t>Waste generated</t>
  </si>
  <si>
    <t>WASTE DISPOSAL</t>
  </si>
  <si>
    <t>Waste diverted to diposal - Hazardous</t>
  </si>
  <si>
    <t>Waste diverted from disposal - Hazardous</t>
  </si>
  <si>
    <t>Waste diverted to disposal - Non-hazardous</t>
  </si>
  <si>
    <t>Waste diverted from disposal - Non-hazardous</t>
  </si>
  <si>
    <t>Hazardous waste recycled/reused</t>
  </si>
  <si>
    <t>Non-hazardous waste recycled/reused</t>
  </si>
  <si>
    <t>WASTE INTENSITY</t>
  </si>
  <si>
    <t>Specific waste generation by installed capacity</t>
  </si>
  <si>
    <t>tonnes/GW</t>
  </si>
  <si>
    <t>Specific waste generation by generation</t>
  </si>
  <si>
    <t>tonnes/GWh</t>
  </si>
  <si>
    <t>Specific waste generation by production</t>
  </si>
  <si>
    <t>tonnes/MWp</t>
  </si>
  <si>
    <t>Specific waste generation by revenue</t>
  </si>
  <si>
    <t>tonnes/million INR</t>
  </si>
  <si>
    <t>Specific waste generation by EBITDA</t>
  </si>
  <si>
    <t>Specific waste generation by employee strength</t>
  </si>
  <si>
    <t>tonnes/Employee</t>
  </si>
  <si>
    <t>Environmental Violations</t>
  </si>
  <si>
    <t>Electricity Transmission &amp; Distribution Losses</t>
  </si>
  <si>
    <t>Electricity Transmission &amp; Distribution Reliability</t>
  </si>
  <si>
    <t>SAIDI</t>
  </si>
  <si>
    <t>in hours</t>
  </si>
  <si>
    <t>IPP</t>
  </si>
  <si>
    <t>Manufacturing</t>
  </si>
  <si>
    <t xml:space="preserve">Total </t>
  </si>
  <si>
    <t>Specific water consumption by installed capacity</t>
  </si>
  <si>
    <t>Specific water consumption by generation</t>
  </si>
  <si>
    <t>Specific water consumption by production</t>
  </si>
  <si>
    <t>ReNew  |  Social Parameters</t>
  </si>
  <si>
    <t>Workforce Headcount</t>
  </si>
  <si>
    <t>Total Employee and Workers</t>
  </si>
  <si>
    <t>Particulars</t>
  </si>
  <si>
    <t>Male</t>
  </si>
  <si>
    <t>Female</t>
  </si>
  <si>
    <t>No. (A)</t>
  </si>
  <si>
    <t xml:space="preserve"> No. (B)</t>
  </si>
  <si>
    <t xml:space="preserve"> % (B/A)</t>
  </si>
  <si>
    <t xml:space="preserve"> No. (C)</t>
  </si>
  <si>
    <t xml:space="preserve"> % (C/A)</t>
  </si>
  <si>
    <t>Employees</t>
  </si>
  <si>
    <t>Permanent (D)</t>
  </si>
  <si>
    <t>Other than Permanent (E)</t>
  </si>
  <si>
    <t>Total Employees (D+E)</t>
  </si>
  <si>
    <t>Workers</t>
  </si>
  <si>
    <t xml:space="preserve">                                   </t>
  </si>
  <si>
    <t>Permanent (F)</t>
  </si>
  <si>
    <t>Other than Permanent ( G )</t>
  </si>
  <si>
    <t>Total Workers (F+G)</t>
  </si>
  <si>
    <t>Total Headcount- Employees &amp; Workers – FY 2025-26      Age, Diversity &amp; Management level</t>
  </si>
  <si>
    <t>Category</t>
  </si>
  <si>
    <t>Gender</t>
  </si>
  <si>
    <t>Total FY 2024-25</t>
  </si>
  <si>
    <t>Total FY 2025-26</t>
  </si>
  <si>
    <t>Employees (permanent)</t>
  </si>
  <si>
    <t>Senior Management</t>
  </si>
  <si>
    <t>Middle Management</t>
  </si>
  <si>
    <t>Junior Management</t>
  </si>
  <si>
    <t>Employees (other than permanent)</t>
  </si>
  <si>
    <t>Workers (Permanent)</t>
  </si>
  <si>
    <t>Workers (other than permanent)</t>
  </si>
  <si>
    <t>Age Group</t>
  </si>
  <si>
    <t>&lt;30</t>
  </si>
  <si>
    <t>30-50</t>
  </si>
  <si>
    <t>&gt;50</t>
  </si>
  <si>
    <t>Total Headcount - Full time Employees(FTEs)</t>
  </si>
  <si>
    <t>Total Category</t>
  </si>
  <si>
    <t>Total Headcount - Workers</t>
  </si>
  <si>
    <t>Workforce Diversity Rate*</t>
  </si>
  <si>
    <t>Gender Diversity*</t>
  </si>
  <si>
    <t> Unit</t>
  </si>
  <si>
    <t>Female employees</t>
  </si>
  <si>
    <t>Male employees</t>
  </si>
  <si>
    <t xml:space="preserve">Diversity Rate </t>
  </si>
  <si>
    <t>*includes all employees and workers</t>
  </si>
  <si>
    <t>Total New hires- Employees &amp; Workers   |  Age, Diversity &amp; Management level</t>
  </si>
  <si>
    <t>Workers (Other than permanent)</t>
  </si>
  <si>
    <t>Total New Hires - Full-time Employees (FTEs)</t>
  </si>
  <si>
    <t>No. of new joiners</t>
  </si>
  <si>
    <t>&lt;30 years</t>
  </si>
  <si>
    <t>30-50 years</t>
  </si>
  <si>
    <t>50-60 years</t>
  </si>
  <si>
    <t>Total (M+F)</t>
  </si>
  <si>
    <t>Female %</t>
  </si>
  <si>
    <t>Total New Hires – Workers*</t>
  </si>
  <si>
    <t>Year</t>
  </si>
  <si>
    <t>Fy 2021-22</t>
  </si>
  <si>
    <t>*Includes only permanent workers</t>
  </si>
  <si>
    <t>Total New Hires – Employees + Workers</t>
  </si>
  <si>
    <t>Total Hires</t>
  </si>
  <si>
    <t>Total Internal Hires - Employees | Age, Diversity &amp; Management Level</t>
  </si>
  <si>
    <t>Employees (Permanent)</t>
  </si>
  <si>
    <t>Workforce Turnover* | Age, Diversity &amp; Management level</t>
  </si>
  <si>
    <t>Total FY
2024-25</t>
  </si>
  <si>
    <t>Total FY
2025-26</t>
  </si>
  <si>
    <t>*All turnover reported is voluntary in nature</t>
  </si>
  <si>
    <t>Workforce Turnover*  - Total turnover - Full-time Employees (FTEs)</t>
  </si>
  <si>
    <t>Total Turnover rate (Percentage) | Age, Diversity &amp; Management level</t>
  </si>
  <si>
    <t>Employee Benefits  (Employee Performance and Career Development Reviews)*</t>
  </si>
  <si>
    <t>Total (A)
(Number of
Employees)</t>
  </si>
  <si>
    <t>No. (B) (Number
of Employees
Covered)</t>
  </si>
  <si>
    <t>Percentage
(B/A)</t>
  </si>
  <si>
    <t>*All our employees and workers are eligible to receive performance and career development reviews.Employees who joined after 30 December of the reporting year are not part of appraisal in that year and hence not included in the above.</t>
  </si>
  <si>
    <t>Paternal &amp; Maternal Leaves</t>
  </si>
  <si>
    <t xml:space="preserve">Employees entitled for parental leave </t>
  </si>
  <si>
    <t>Employees that took parental leave</t>
  </si>
  <si>
    <t>Employees that returned to work in the reporting period after parental leave ended</t>
  </si>
  <si>
    <t>Employees that returned to work after parental leave ended that were still employed 12 months after their return to work</t>
  </si>
  <si>
    <t>Rate of Return to work that took parental leave</t>
  </si>
  <si>
    <t>Retention rates of employees that took parental leave</t>
  </si>
  <si>
    <t>Other Employee Benefits</t>
  </si>
  <si>
    <t>Permanent Employees</t>
  </si>
  <si>
    <t>Permanent Workers</t>
  </si>
  <si>
    <t xml:space="preserve">Male </t>
  </si>
  <si>
    <t>Maternity benefits</t>
  </si>
  <si>
    <t>N/A</t>
  </si>
  <si>
    <t>Paternity benefits</t>
  </si>
  <si>
    <t>Daycare facilities</t>
  </si>
  <si>
    <t>Accidental insurance</t>
  </si>
  <si>
    <t>Health insurance</t>
  </si>
  <si>
    <t>Term Life Insurance</t>
  </si>
  <si>
    <t>Total Employee Percentage Covered</t>
  </si>
  <si>
    <t>Employee Training – Learning &amp; Development</t>
  </si>
  <si>
    <t>Category/Gender</t>
  </si>
  <si>
    <t>No of participants</t>
  </si>
  <si>
    <t>Total Participants</t>
  </si>
  <si>
    <t>Total hours of training</t>
  </si>
  <si>
    <t>Total Hours</t>
  </si>
  <si>
    <t>Technical</t>
  </si>
  <si>
    <t>Non-technical</t>
  </si>
  <si>
    <t>Ethical standards (such as Code of Conduct, etc)</t>
  </si>
  <si>
    <t>Bribery and Corruption</t>
  </si>
  <si>
    <t>Prevention of Sexual Harassment</t>
  </si>
  <si>
    <t>Skill-upgradation</t>
  </si>
  <si>
    <t>Total (L&amp;D)</t>
  </si>
  <si>
    <t>Total (Health &amp; Safety)</t>
  </si>
  <si>
    <t>Total Training Hours</t>
  </si>
  <si>
    <t>Training</t>
  </si>
  <si>
    <t>Employee Category</t>
  </si>
  <si>
    <t>Employees (Other than permanent such as interns, trainees / apprentices, part time employees, etc)</t>
  </si>
  <si>
    <t>Total training amount and hours spent*</t>
  </si>
  <si>
    <t>FY 2022-24</t>
  </si>
  <si>
    <t>Total Amount Spent on Training</t>
  </si>
  <si>
    <t>Avge amount per employee</t>
  </si>
  <si>
    <t>INR</t>
  </si>
  <si>
    <t>Hours</t>
  </si>
  <si>
    <t>Avg training hour per employee</t>
  </si>
  <si>
    <t>% increase in hours</t>
  </si>
  <si>
    <t>% increase in spent</t>
  </si>
  <si>
    <t>*Learning and development traning for permanent employees</t>
  </si>
  <si>
    <t xml:space="preserve">Function wise diversity numbers and targets </t>
  </si>
  <si>
    <t>Function</t>
  </si>
  <si>
    <t>Number of Females (FY 2025-26)</t>
  </si>
  <si>
    <t>Percentage of women (FY 2025-26)</t>
  </si>
  <si>
    <t>FY 2025-26 Targets</t>
  </si>
  <si>
    <t>FY 2026-27 Targets</t>
  </si>
  <si>
    <t>Corporate Administration</t>
  </si>
  <si>
    <t> 9</t>
  </si>
  <si>
    <t>19.1% </t>
  </si>
  <si>
    <t> 27%</t>
  </si>
  <si>
    <t>Finance</t>
  </si>
  <si>
    <t> 60</t>
  </si>
  <si>
    <t>29% </t>
  </si>
  <si>
    <t> 29%</t>
  </si>
  <si>
    <t>Human Resources</t>
  </si>
  <si>
    <t> 30</t>
  </si>
  <si>
    <t>60% </t>
  </si>
  <si>
    <t> 44%</t>
  </si>
  <si>
    <t>Legal &amp; Secretarial</t>
  </si>
  <si>
    <t> 19</t>
  </si>
  <si>
    <t>54% </t>
  </si>
  <si>
    <t> 50%</t>
  </si>
  <si>
    <t>Strategic Business Development &amp; Policy Affairs</t>
  </si>
  <si>
    <t> 11</t>
  </si>
  <si>
    <t>21% </t>
  </si>
  <si>
    <t> 18%</t>
  </si>
  <si>
    <t>Sustainability, CSR and Communications</t>
  </si>
  <si>
    <t> 15</t>
  </si>
  <si>
    <t>HSE</t>
  </si>
  <si>
    <t>12% </t>
  </si>
  <si>
    <t> 11%</t>
  </si>
  <si>
    <t>PMO</t>
  </si>
  <si>
    <t> 7</t>
  </si>
  <si>
    <t>47% </t>
  </si>
  <si>
    <t> 36%</t>
  </si>
  <si>
    <t>Quality</t>
  </si>
  <si>
    <t> 5</t>
  </si>
  <si>
    <t>8% </t>
  </si>
  <si>
    <t> 10%</t>
  </si>
  <si>
    <t>Digital</t>
  </si>
  <si>
    <t>23% </t>
  </si>
  <si>
    <t> 21%</t>
  </si>
  <si>
    <t> 319</t>
  </si>
  <si>
    <t>16% </t>
  </si>
  <si>
    <t> 17%</t>
  </si>
  <si>
    <t>New Business &amp; Commercial</t>
  </si>
  <si>
    <t> 49</t>
  </si>
  <si>
    <t>30% </t>
  </si>
  <si>
    <t> 38.5%</t>
  </si>
  <si>
    <t>RenServ</t>
  </si>
  <si>
    <t> 112</t>
  </si>
  <si>
    <t> 14%</t>
  </si>
  <si>
    <t>Solar EPC</t>
  </si>
  <si>
    <t> 78</t>
  </si>
  <si>
    <t>18% </t>
  </si>
  <si>
    <t> 22%</t>
  </si>
  <si>
    <t>Wind  Self-EPC</t>
  </si>
  <si>
    <t> 51</t>
  </si>
  <si>
    <t>17% </t>
  </si>
  <si>
    <t> 15.2%</t>
  </si>
  <si>
    <t>Training Hours by Age Group</t>
  </si>
  <si>
    <t>FY 25-26</t>
  </si>
  <si>
    <t>Age</t>
  </si>
  <si>
    <t>Total Learning Hours</t>
  </si>
  <si>
    <t>Unique Participants</t>
  </si>
  <si>
    <t>Average Training Hours</t>
  </si>
  <si>
    <t>&gt;50 years</t>
  </si>
  <si>
    <t>Training Hours by Management Level</t>
  </si>
  <si>
    <t>Management Level</t>
  </si>
  <si>
    <t>Total Learning Hour</t>
  </si>
  <si>
    <t>L1</t>
  </si>
  <si>
    <t>L2</t>
  </si>
  <si>
    <t>L3</t>
  </si>
  <si>
    <t>Training Hours by Nationality</t>
  </si>
  <si>
    <t>Nationality</t>
  </si>
  <si>
    <t>American</t>
  </si>
  <si>
    <t>Brazilian</t>
  </si>
  <si>
    <t>German</t>
  </si>
  <si>
    <t>Indian</t>
  </si>
  <si>
    <t>UK</t>
  </si>
  <si>
    <t>Phillipine</t>
  </si>
  <si>
    <t>South African</t>
  </si>
  <si>
    <t>ReNew  |  Governance Parameters</t>
  </si>
  <si>
    <t>Board of directors</t>
  </si>
  <si>
    <t>Total board members</t>
  </si>
  <si>
    <t>Female board members</t>
  </si>
  <si>
    <t>Male board members</t>
  </si>
  <si>
    <t>Average Age</t>
  </si>
  <si>
    <t>Average board tenure</t>
  </si>
  <si>
    <t>Number of independent board members</t>
  </si>
  <si>
    <t>Number of board meetings</t>
  </si>
  <si>
    <t>Percentage attendance</t>
  </si>
  <si>
    <t>Nomination &amp; Board Governance Committee</t>
  </si>
  <si>
    <t>Number of members of the Committee</t>
  </si>
  <si>
    <t>Number of meetings conducted in the reporting year</t>
  </si>
  <si>
    <t xml:space="preserve">* The Committee got re-constituted, as approved by the Board:
(i) on March 6, 2026 wherein Mr. Pushkar Kulkarni was inducted as a member in place of Ms. Kavita Saha and
(ii) and March 24, 2026 wherein Ms. Vanitha Narayanan was inducted as a member in place of Ms. Nicoletta Giadrossi </t>
  </si>
  <si>
    <t>F&amp;O Committee</t>
  </si>
  <si>
    <t>ESG Committee</t>
  </si>
  <si>
    <t>Audit Committee</t>
  </si>
  <si>
    <t>Remuneration Committee</t>
  </si>
  <si>
    <t>Special Committee</t>
  </si>
  <si>
    <t>FY2024-25</t>
  </si>
  <si>
    <r>
      <t>Name of Director</t>
    </r>
    <r>
      <rPr>
        <sz val="11"/>
        <color theme="1"/>
        <rFont val="Calibri"/>
        <family val="2"/>
        <scheme val="minor"/>
      </rPr>
      <t> </t>
    </r>
  </si>
  <si>
    <r>
      <t>Total Board meetings held during the tenure</t>
    </r>
    <r>
      <rPr>
        <sz val="11"/>
        <color theme="1"/>
        <rFont val="Calibri"/>
        <family val="2"/>
        <scheme val="minor"/>
      </rPr>
      <t> </t>
    </r>
  </si>
  <si>
    <r>
      <t>Board meeting attended</t>
    </r>
    <r>
      <rPr>
        <sz val="11"/>
        <color theme="1"/>
        <rFont val="Calibri"/>
        <family val="2"/>
        <scheme val="minor"/>
      </rPr>
      <t> </t>
    </r>
  </si>
  <si>
    <r>
      <t>% of attendance</t>
    </r>
    <r>
      <rPr>
        <sz val="11"/>
        <color theme="1"/>
        <rFont val="Calibri"/>
        <family val="2"/>
        <scheme val="minor"/>
      </rPr>
      <t> </t>
    </r>
  </si>
  <si>
    <t>Part of Committees</t>
  </si>
  <si>
    <r>
      <t>Total Committee meetings held during the tenure</t>
    </r>
    <r>
      <rPr>
        <sz val="11"/>
        <color theme="1"/>
        <rFont val="Calibri"/>
        <family val="2"/>
        <scheme val="minor"/>
      </rPr>
      <t> </t>
    </r>
  </si>
  <si>
    <r>
      <t>Committee meeting attended</t>
    </r>
    <r>
      <rPr>
        <sz val="11"/>
        <color theme="1"/>
        <rFont val="Calibri"/>
        <family val="2"/>
        <scheme val="minor"/>
      </rPr>
      <t> </t>
    </r>
  </si>
  <si>
    <t> </t>
  </si>
  <si>
    <r>
      <t>Mr. Sumant Sinha  </t>
    </r>
    <r>
      <rPr>
        <sz val="11"/>
        <color theme="1"/>
        <rFont val="Calibri"/>
        <family val="2"/>
        <scheme val="minor"/>
      </rPr>
      <t> </t>
    </r>
  </si>
  <si>
    <t>NBG </t>
  </si>
  <si>
    <t>F&amp;O </t>
  </si>
  <si>
    <t>4 </t>
  </si>
  <si>
    <t>100% </t>
  </si>
  <si>
    <r>
      <t>Mr. Manoj Singh</t>
    </r>
    <r>
      <rPr>
        <sz val="11"/>
        <color theme="1"/>
        <rFont val="Calibri"/>
        <family val="2"/>
        <scheme val="minor"/>
      </rPr>
      <t> </t>
    </r>
  </si>
  <si>
    <t>Remuneration </t>
  </si>
  <si>
    <t>Audit </t>
  </si>
  <si>
    <t>5 </t>
  </si>
  <si>
    <t>Special</t>
  </si>
  <si>
    <r>
      <t>Sir Sumantra Chakrabarti</t>
    </r>
    <r>
      <rPr>
        <sz val="11"/>
        <color theme="1"/>
        <rFont val="Calibri"/>
        <family val="2"/>
        <scheme val="minor"/>
      </rPr>
      <t> </t>
    </r>
  </si>
  <si>
    <t>ESG </t>
  </si>
  <si>
    <r>
      <t>Ms. Vanitha Narayanan</t>
    </r>
    <r>
      <rPr>
        <sz val="11"/>
        <color theme="1"/>
        <rFont val="Calibri"/>
        <family val="2"/>
        <scheme val="minor"/>
      </rPr>
      <t> </t>
    </r>
  </si>
  <si>
    <r>
      <t>Mr. Philip Graham New</t>
    </r>
    <r>
      <rPr>
        <sz val="11"/>
        <color theme="1"/>
        <rFont val="Calibri"/>
        <family val="2"/>
        <scheme val="minor"/>
      </rPr>
      <t> </t>
    </r>
  </si>
  <si>
    <r>
      <t>Ms. Paula Gold-Williams</t>
    </r>
    <r>
      <rPr>
        <sz val="11"/>
        <color theme="1"/>
        <rFont val="Calibri"/>
        <family val="2"/>
        <scheme val="minor"/>
      </rPr>
      <t> </t>
    </r>
  </si>
  <si>
    <r>
      <t>Ms. Nicoletta Giadrossi</t>
    </r>
    <r>
      <rPr>
        <sz val="11"/>
        <color theme="1"/>
        <rFont val="Calibri"/>
        <family val="2"/>
        <scheme val="minor"/>
      </rPr>
      <t> </t>
    </r>
  </si>
  <si>
    <r>
      <t>Mr. Bill Rogers</t>
    </r>
    <r>
      <rPr>
        <sz val="11"/>
        <color theme="1"/>
        <rFont val="Calibri"/>
        <family val="2"/>
        <scheme val="minor"/>
      </rPr>
      <t> </t>
    </r>
  </si>
  <si>
    <t>- </t>
  </si>
  <si>
    <r>
      <t>Ms. Kavita Saha</t>
    </r>
    <r>
      <rPr>
        <sz val="11"/>
        <color theme="1"/>
        <rFont val="Calibri"/>
        <family val="2"/>
        <scheme val="minor"/>
      </rPr>
      <t> </t>
    </r>
  </si>
  <si>
    <t>7 </t>
  </si>
  <si>
    <t>Mr. Pushkar Kulkarni</t>
  </si>
  <si>
    <r>
      <t>Mr. Yuzhi Wang</t>
    </r>
    <r>
      <rPr>
        <sz val="11"/>
        <color theme="1"/>
        <rFont val="Calibri"/>
        <family val="2"/>
        <scheme val="minor"/>
      </rPr>
      <t> </t>
    </r>
  </si>
  <si>
    <t>* The Board includes two investor-nominated directors from CPPIB - Mr. Bill Rogers and Ms. Kavita Saha / Pushkar Kulkarni. Ms Kavita Saha / Mr. Pushkar Kulkarni has been present across all Board meetings.</t>
  </si>
  <si>
    <t>* All the committee meetings were held with the exiting composition of the Committee member. No meeting of any committee was held post change in Board / Committee Structure.</t>
  </si>
  <si>
    <t>Total Headcount- Employees &amp; Workers – FY 2025-26  |  Age, Diversity &amp; Management level</t>
  </si>
  <si>
    <t>Total  (IPP + Manufacturing)</t>
  </si>
  <si>
    <t>Total New hires- Employees &amp; Workers  |  Age, Diversity &amp; Management level</t>
  </si>
  <si>
    <t>Total (IPP + Manufactruring)</t>
  </si>
  <si>
    <t>*All our employees and workers are eligible to receive performance and career development reviews. Employees who joined after 30 December of the reporting year are not part of appraisal in that year and hence not included in the above.</t>
  </si>
  <si>
    <t>Workers (NA)</t>
  </si>
  <si>
    <t>ReNew  |  Safety Parameters</t>
  </si>
  <si>
    <t>Total first aid cases</t>
  </si>
  <si>
    <t>Total first aid cases - Employees</t>
  </si>
  <si>
    <t>Total first aid cases - Contractors</t>
  </si>
  <si>
    <t>Total medical treatment incidents</t>
  </si>
  <si>
    <t>Total medical treatment incidents - Employees</t>
  </si>
  <si>
    <t>Total medical treatment incidents - Contractors</t>
  </si>
  <si>
    <t>Total lost time injuries</t>
  </si>
  <si>
    <t>Total lost time injuries - Employees</t>
  </si>
  <si>
    <t>Total lost time injuries - Contractors</t>
  </si>
  <si>
    <t>Total lost days (Excluding fatality)</t>
  </si>
  <si>
    <t>Total lost days - Employees</t>
  </si>
  <si>
    <t>Total lost days - Contractors</t>
  </si>
  <si>
    <t>Total permanent disability cases</t>
  </si>
  <si>
    <t>Total permanent disability cases - Employees</t>
  </si>
  <si>
    <t>Total permanent disability cases - Contractors</t>
  </si>
  <si>
    <t>Total fatalities</t>
  </si>
  <si>
    <t>Total fatalities - Employees</t>
  </si>
  <si>
    <t>Total fatalities - Contractors</t>
  </si>
  <si>
    <t>Total manhours</t>
  </si>
  <si>
    <t>Total manhours - Employees</t>
  </si>
  <si>
    <t>Total manhours - Contractors</t>
  </si>
  <si>
    <t>Total safety training hours</t>
  </si>
  <si>
    <t>Total safety training hours - Employees</t>
  </si>
  <si>
    <t>Total safety training hours - Contractors</t>
  </si>
  <si>
    <t>LTIFR (for one million manhours)</t>
  </si>
  <si>
    <t xml:space="preserve">LTIFR - Employees </t>
  </si>
  <si>
    <t xml:space="preserve">LTIFR - Contractors </t>
  </si>
  <si>
    <t>Coverage - Employees</t>
  </si>
  <si>
    <t>Percentage of Employees</t>
  </si>
  <si>
    <t>Coverage - Contractors</t>
  </si>
  <si>
    <t>TIFR (for one million manhours) - Beyond first aid</t>
  </si>
  <si>
    <t xml:space="preserve">TIFR - Employees </t>
  </si>
  <si>
    <t xml:space="preserve">TIFR - Contractors </t>
  </si>
  <si>
    <t>Severity Rate (for one million manhours)</t>
  </si>
  <si>
    <t xml:space="preserve">Severity Rate - Employees </t>
  </si>
  <si>
    <t xml:space="preserve">Severity Rate - Contractors </t>
  </si>
  <si>
    <t>Total near miss incidents reported</t>
  </si>
  <si>
    <t>ReNew  |  Policy Advocacy Parameters</t>
  </si>
  <si>
    <t>Climate-related Public Policy Advocacy Parameters*</t>
  </si>
  <si>
    <r>
      <t>Expenditure towards Strategic Partnerships to Policy Influence</t>
    </r>
    <r>
      <rPr>
        <sz val="11"/>
        <color theme="1"/>
        <rFont val="Calibri"/>
        <family val="2"/>
        <scheme val="minor"/>
      </rPr>
      <t> </t>
    </r>
  </si>
  <si>
    <r>
      <t>S.No.</t>
    </r>
    <r>
      <rPr>
        <sz val="11"/>
        <color theme="1"/>
        <rFont val="Calibri"/>
        <family val="2"/>
        <scheme val="minor"/>
      </rPr>
      <t> </t>
    </r>
  </si>
  <si>
    <r>
      <t>Measurement Parameter</t>
    </r>
    <r>
      <rPr>
        <sz val="11"/>
        <color theme="1"/>
        <rFont val="Calibri"/>
        <family val="2"/>
        <scheme val="minor"/>
      </rPr>
      <t> </t>
    </r>
  </si>
  <si>
    <r>
      <t>UoM</t>
    </r>
    <r>
      <rPr>
        <sz val="11"/>
        <color theme="1"/>
        <rFont val="Calibri"/>
        <family val="2"/>
        <scheme val="minor"/>
      </rPr>
      <t> </t>
    </r>
  </si>
  <si>
    <t>1 </t>
  </si>
  <si>
    <t>Expenditure on Policy Research &amp; Whitepapers </t>
  </si>
  <si>
    <t>INR </t>
  </si>
  <si>
    <t>194,400 </t>
  </si>
  <si>
    <t>216,000 </t>
  </si>
  <si>
    <t>240,000 </t>
  </si>
  <si>
    <t>2 </t>
  </si>
  <si>
    <t>Legal &amp; Consultancy Cost for Policy Engagement </t>
  </si>
  <si>
    <t>3,960,000 </t>
  </si>
  <si>
    <t>4,500,000 </t>
  </si>
  <si>
    <t>5,000,000 </t>
  </si>
  <si>
    <t>3 </t>
  </si>
  <si>
    <t>Expenditure on Participation in Public Hearings </t>
  </si>
  <si>
    <t>Membership Fees to Industry Associations </t>
  </si>
  <si>
    <t>2,037,000 </t>
  </si>
  <si>
    <t>2,537,000 </t>
  </si>
  <si>
    <t>Budget Allocated to Strategic Partnerships/Association </t>
  </si>
  <si>
    <t>*We do not advocate for policies that undermine the Paris Agreement or discount Nationally Determined Contributions (NDCs). 
We support the Paris Agreement signed in 2015 to limit the global average temperature to well below 2°C and to take actions to limit it further to 1.5°C.</t>
  </si>
  <si>
    <r>
      <t>Expenditure towards Strategic Partnerships to Policy Engagement</t>
    </r>
    <r>
      <rPr>
        <sz val="11"/>
        <color theme="1"/>
        <rFont val="Calibri"/>
        <family val="2"/>
        <scheme val="minor"/>
      </rPr>
      <t> </t>
    </r>
  </si>
  <si>
    <r>
      <t>FY 2022-23</t>
    </r>
    <r>
      <rPr>
        <sz val="11"/>
        <color rgb="FF000000"/>
        <rFont val="Calibri"/>
        <family val="2"/>
        <scheme val="minor"/>
      </rPr>
      <t> </t>
    </r>
  </si>
  <si>
    <r>
      <t>FY 2023-24</t>
    </r>
    <r>
      <rPr>
        <sz val="11"/>
        <color rgb="FF000000"/>
        <rFont val="Calibri"/>
        <family val="2"/>
        <scheme val="minor"/>
      </rPr>
      <t> </t>
    </r>
  </si>
  <si>
    <r>
      <t>FY 2024-25</t>
    </r>
    <r>
      <rPr>
        <sz val="11"/>
        <color rgb="FF000000"/>
        <rFont val="Calibri"/>
        <family val="2"/>
        <scheme val="minor"/>
      </rPr>
      <t> </t>
    </r>
  </si>
  <si>
    <t>Number of Policy Advocacy Campaigns Supported </t>
  </si>
  <si>
    <t>Count </t>
  </si>
  <si>
    <t>0 </t>
  </si>
  <si>
    <t>Number of Regulatory Submissions Made </t>
  </si>
  <si>
    <t>15 to 20 </t>
  </si>
  <si>
    <t>20 to 25 </t>
  </si>
  <si>
    <t>25 to 30 </t>
  </si>
  <si>
    <t>30-35</t>
  </si>
  <si>
    <t>Number of Industry Associations ReNew is part of </t>
  </si>
  <si>
    <t>6 </t>
  </si>
  <si>
    <t>Number of Joint Working Groups with Govt Bodies </t>
  </si>
  <si>
    <t>Frequency of Engagements with Policy Makers </t>
  </si>
  <si>
    <t>Instances</t>
  </si>
  <si>
    <t>once a week </t>
  </si>
  <si>
    <t>Twice a week</t>
  </si>
  <si>
    <t>% Policy Recommendations Accepted </t>
  </si>
  <si>
    <t>% </t>
  </si>
  <si>
    <t>10 </t>
  </si>
  <si>
    <t>Number of Regulatory Changes Affecting Business </t>
  </si>
  <si>
    <t>40 - 50 </t>
  </si>
  <si>
    <t>40-40</t>
  </si>
  <si>
    <t>S.No</t>
  </si>
  <si>
    <t>Organization</t>
  </si>
  <si>
    <t>National/International</t>
  </si>
  <si>
    <t>Membership Fees FY 2024-25</t>
  </si>
  <si>
    <t>Membership Fees FY 2025-26</t>
  </si>
  <si>
    <t>Distributed Solar Power Association</t>
  </si>
  <si>
    <t>National</t>
  </si>
  <si>
    <t>National Solar Energy Federation</t>
  </si>
  <si>
    <t>Sustainable Power Development Association</t>
  </si>
  <si>
    <t>Wind Independent Power Producers Association</t>
  </si>
  <si>
    <t>Rajasthan Solar Association</t>
  </si>
  <si>
    <t>State</t>
  </si>
  <si>
    <t>India Smart Grid Forum</t>
  </si>
  <si>
    <t>Harit Molecules Foundation (Prelim amount to initiate the association)</t>
  </si>
  <si>
    <t>1,00,000</t>
  </si>
  <si>
    <t>Contributions to Trade Associations or tax-exempt groups</t>
  </si>
  <si>
    <t>Contributions</t>
  </si>
  <si>
    <t>ReNew  |  Supply Chain Parameters</t>
  </si>
  <si>
    <t xml:space="preserve">Supplier Screening </t>
  </si>
  <si>
    <t>New suppliers screened</t>
  </si>
  <si>
    <t xml:space="preserve"> FY 2024-25</t>
  </si>
  <si>
    <t xml:space="preserve"> FY 2025-26</t>
  </si>
  <si>
    <t>Percentage of new critical suppliers that were screened using environmental criteria</t>
  </si>
  <si>
    <t>Percentage of new critical suppliers that were screened using social criteria</t>
  </si>
  <si>
    <t xml:space="preserve">Supply Chain Assessment </t>
  </si>
  <si>
    <t>Parameter</t>
  </si>
  <si>
    <t>Total no.of Tier-1 Suppliers</t>
  </si>
  <si>
    <t>Total no.of significant suppliers in Tier-1</t>
  </si>
  <si>
    <t>Percentage of total spend on significant supplier Tier-1</t>
  </si>
  <si>
    <t>Total no.of significant suppliers in non - Tier-1</t>
  </si>
  <si>
    <t>Total no. of significant suppliers (Tier - 1 and Non-Tier - 1)</t>
  </si>
  <si>
    <t>Total number of suppliers assessed via desk assessments/on-site assessments</t>
  </si>
  <si>
    <t>Percentage of unique significant suppliers assessed</t>
  </si>
  <si>
    <t>Procurement Spent and Sourcing Category</t>
  </si>
  <si>
    <t xml:space="preserve">Category </t>
  </si>
  <si>
    <t xml:space="preserve"> FY 2022-23</t>
  </si>
  <si>
    <t>Total Procurement Spent</t>
  </si>
  <si>
    <t>INR Million</t>
  </si>
  <si>
    <t>Directly sourced from MSMEs/ small producers</t>
  </si>
  <si>
    <t>Sourced directly from within the district and neighbouring districts</t>
  </si>
  <si>
    <t>% by value</t>
  </si>
  <si>
    <t xml:space="preserve">Sourced directly from within the district and neighbouring districts </t>
  </si>
  <si>
    <t>IR 2023-24</t>
  </si>
  <si>
    <t>Human Capital Return on Investment</t>
  </si>
  <si>
    <t>Units</t>
  </si>
  <si>
    <t>Calculations</t>
  </si>
  <si>
    <t>a) Total Revenue as specified in the "Denominator" question currency</t>
  </si>
  <si>
    <t>Mn INR</t>
  </si>
  <si>
    <t>Revenue from 20F</t>
  </si>
  <si>
    <t>b) Total Operating Expenses Currency</t>
  </si>
  <si>
    <t>Opex = Raw materials and consumables used + Employee benefits expense + Other expense - Increase in inventories of finished goods (only there for FY 2024-25)</t>
  </si>
  <si>
    <t>c) Total employee-related expenses (salaries + benefits) Currency</t>
  </si>
  <si>
    <t>From 20F &amp; 6K (For FY 2024-25)</t>
  </si>
  <si>
    <t>Resulting HC ROI (a - (b-c)) / c</t>
  </si>
  <si>
    <t>Total Employees, as specified in the "Denominator" question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</si>
</sst>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 #,##0.00_ ;_ * \-#,##0.00_ ;_ * &quot;-&quot;??_ ;_ @_ "/>
    <numFmt numFmtId="165" formatCode="_(* #,##0_);_(* \(#,##0\);_(* &quot;-&quot;??_);_(@_)"/>
    <numFmt numFmtId="166" formatCode="_(* #,##0.0_);_(* \(#,##0.0\);_(* &quot;-&quot;??_);_(@_)"/>
    <numFmt numFmtId="167" formatCode="_ * #,##0_ ;_ * \-#,##0_ ;_ * &quot;-&quot;??_ ;_ @_ "/>
    <numFmt numFmtId="168" formatCode="_ * #,##0.0_ ;_ * \-#,##0.0_ ;_ * &quot;-&quot;??_ ;_ @_ "/>
    <numFmt numFmtId="169" formatCode="0.0%"/>
    <numFmt numFmtId="170" formatCode="#,##0.0"/>
    <numFmt numFmtId="171" formatCode="0.0"/>
  </numFmts>
  <fonts count="2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2"/>
      <color rgb="FF000000"/>
      <name val="Calibri"/>
      <family val="2"/>
      <scheme val="minor"/>
    </font>
    <font>
      <b/>
      <sz val="10"/>
      <color theme="0"/>
      <name val="Gotham"/>
    </font>
    <font>
      <sz val="10"/>
      <color theme="1"/>
      <name val="Gotham"/>
    </font>
    <font>
      <sz val="10"/>
      <color rgb="FF000000"/>
      <name val="Gotham"/>
    </font>
    <font>
      <b/>
      <sz val="10"/>
      <color theme="1"/>
      <name val="Gotham"/>
    </font>
    <font>
      <b/>
      <sz val="10"/>
      <color rgb="FF000000"/>
      <name val="Gotham"/>
    </font>
    <font>
      <b/>
      <sz val="10"/>
      <color rgb="FF212529"/>
      <name val="Gotham"/>
    </font>
    <font>
      <sz val="10"/>
      <color rgb="FF212529"/>
      <name val="Gotham"/>
    </font>
    <font>
      <u/>
      <sz val="11"/>
      <color theme="10"/>
      <name val="Calibri"/>
      <family val="2"/>
      <scheme val="minor"/>
    </font>
    <font>
      <sz val="14"/>
      <color theme="1"/>
      <name val="Gotham"/>
    </font>
    <font>
      <sz val="14"/>
      <color theme="1"/>
      <name val="Gotham Medium"/>
      <family val="3"/>
    </font>
    <font>
      <b/>
      <sz val="9"/>
      <color rgb="FFFFFFFF"/>
      <name val="Aptos"/>
    </font>
    <font>
      <b/>
      <sz val="9"/>
      <color rgb="FF173C2A"/>
      <name val="Aptos"/>
    </font>
    <font>
      <b/>
      <sz val="10"/>
      <color rgb="FFFFFFFF"/>
      <name val="Aptos"/>
    </font>
    <font>
      <b/>
      <sz val="10"/>
      <color rgb="FF173C2A"/>
      <name val="Aptos"/>
    </font>
    <font>
      <b/>
      <u/>
      <sz val="10"/>
      <color rgb="FF173C2A"/>
      <name val="Aptos"/>
    </font>
    <font>
      <i/>
      <sz val="10"/>
      <color rgb="FF173C2A"/>
      <name val="Aptos"/>
    </font>
    <font>
      <sz val="10"/>
      <color rgb="FF173C2A"/>
      <name val="Aptos"/>
    </font>
    <font>
      <b/>
      <sz val="16"/>
      <color rgb="FFFFFFFF"/>
      <name val="Aptos"/>
    </font>
    <font>
      <b/>
      <u/>
      <sz val="16"/>
      <color rgb="FFFFFFFF"/>
      <name val="Aptos"/>
    </font>
    <font>
      <b/>
      <sz val="10"/>
      <color rgb="FF005B35"/>
      <name val="Aptos"/>
    </font>
    <font>
      <b/>
      <i/>
      <sz val="10"/>
      <color rgb="FF173C2A"/>
      <name val="Aptos"/>
    </font>
    <font>
      <b/>
      <i/>
      <sz val="10"/>
      <color rgb="FF005B35"/>
      <name val="Aptos"/>
    </font>
    <font>
      <sz val="11"/>
      <color rgb="FF000000"/>
      <name val="Calibri"/>
      <family val="2"/>
      <scheme val="minor"/>
    </font>
    <font>
      <sz val="10"/>
      <color rgb="FF005B35"/>
      <name val="Aptos"/>
    </font>
  </fonts>
  <fills count="11">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9" tint="-0.249977111117893"/>
        <bgColor indexed="64"/>
      </patternFill>
    </fill>
    <fill>
      <patternFill patternType="solid">
        <fgColor rgb="FFDDEFE5"/>
        <bgColor indexed="64"/>
      </patternFill>
    </fill>
    <fill>
      <patternFill patternType="solid">
        <fgColor rgb="FF007A45"/>
        <bgColor indexed="64"/>
      </patternFill>
    </fill>
    <fill>
      <patternFill patternType="solid">
        <fgColor rgb="FF005B35"/>
        <bgColor indexed="64"/>
      </patternFill>
    </fill>
    <fill>
      <patternFill patternType="solid">
        <fgColor rgb="FFF3FAF5"/>
        <bgColor indexed="64"/>
      </patternFill>
    </fill>
    <fill>
      <patternFill patternType="solid">
        <fgColor rgb="FF4F9D69"/>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000000"/>
      </left>
      <right style="thin">
        <color rgb="FF000000"/>
      </right>
      <top style="thin">
        <color rgb="FF000000"/>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thin">
        <color auto="1"/>
      </right>
      <top style="thin">
        <color rgb="FF000000"/>
      </top>
      <bottom/>
      <diagonal/>
    </border>
    <border>
      <left style="thin">
        <color auto="1"/>
      </left>
      <right style="thin">
        <color auto="1"/>
      </right>
      <top style="thin">
        <color rgb="FF000000"/>
      </top>
      <bottom/>
      <diagonal/>
    </border>
    <border>
      <left style="thin">
        <color rgb="FF000000"/>
      </left>
      <right style="thin">
        <color auto="1"/>
      </right>
      <top/>
      <bottom style="thin">
        <color auto="1"/>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rgb="FF000000"/>
      </left>
      <right/>
      <top style="medium">
        <color indexed="64"/>
      </top>
      <bottom style="thin">
        <color rgb="FF000000"/>
      </bottom>
      <diagonal/>
    </border>
    <border>
      <left style="thin">
        <color rgb="FF000000"/>
      </left>
      <right style="thin">
        <color rgb="FF000000"/>
      </right>
      <top/>
      <bottom style="thin">
        <color rgb="FF000000"/>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rgb="FF000000"/>
      </left>
      <right style="thin">
        <color rgb="FF000000"/>
      </right>
      <top style="medium">
        <color indexed="64"/>
      </top>
      <bottom style="thin">
        <color rgb="FF000000"/>
      </bottom>
      <diagonal/>
    </border>
    <border>
      <left/>
      <right/>
      <top style="thin">
        <color indexed="64"/>
      </top>
      <bottom/>
      <diagonal/>
    </border>
    <border>
      <left style="thin">
        <color auto="1"/>
      </left>
      <right style="thin">
        <color auto="1"/>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top/>
      <bottom style="thin">
        <color rgb="FF000000"/>
      </bottom>
      <diagonal/>
    </border>
    <border>
      <left style="thin">
        <color rgb="FF000000"/>
      </left>
      <right/>
      <top style="thin">
        <color rgb="FF000000"/>
      </top>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rgb="FF000000"/>
      </right>
      <top/>
      <bottom style="medium">
        <color indexed="64"/>
      </bottom>
      <diagonal/>
    </border>
    <border>
      <left style="thin">
        <color theme="2"/>
      </left>
      <right style="thin">
        <color theme="2"/>
      </right>
      <top style="thin">
        <color theme="2"/>
      </top>
      <bottom style="thin">
        <color theme="2"/>
      </bottom>
      <diagonal/>
    </border>
    <border>
      <left/>
      <right style="thin">
        <color theme="2"/>
      </right>
      <top style="thin">
        <color theme="2"/>
      </top>
      <bottom/>
      <diagonal/>
    </border>
    <border>
      <left/>
      <right style="thin">
        <color theme="2"/>
      </right>
      <top/>
      <bottom/>
      <diagonal/>
    </border>
    <border>
      <left style="thin">
        <color rgb="FF000000"/>
      </left>
      <right/>
      <top/>
      <bottom style="thin">
        <color rgb="FF000000"/>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medium">
        <color indexed="64"/>
      </top>
      <bottom style="thin">
        <color rgb="FF000000"/>
      </bottom>
      <diagonal/>
    </border>
    <border>
      <left style="thin">
        <color auto="1"/>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rgb="FF000000"/>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theme="2"/>
      </right>
      <top style="thin">
        <color indexed="64"/>
      </top>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bottom style="thin">
        <color rgb="FF000000"/>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medium">
        <color indexed="64"/>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2"/>
      </left>
      <right/>
      <top style="thin">
        <color theme="2"/>
      </top>
      <bottom/>
      <diagonal/>
    </border>
    <border>
      <left style="thin">
        <color indexed="64"/>
      </left>
      <right style="medium">
        <color theme="2"/>
      </right>
      <top style="thin">
        <color indexed="64"/>
      </top>
      <bottom/>
      <diagonal/>
    </border>
    <border>
      <left style="thin">
        <color indexed="64"/>
      </left>
      <right style="medium">
        <color theme="2"/>
      </right>
      <top style="medium">
        <color indexed="64"/>
      </top>
      <bottom style="thin">
        <color indexed="64"/>
      </bottom>
      <diagonal/>
    </border>
    <border>
      <left style="thin">
        <color indexed="64"/>
      </left>
      <right style="medium">
        <color theme="2"/>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indexed="64"/>
      </right>
      <top/>
      <bottom/>
      <diagonal/>
    </border>
    <border>
      <left style="medium">
        <color indexed="64"/>
      </left>
      <right/>
      <top style="thin">
        <color rgb="FF000000"/>
      </top>
      <bottom style="medium">
        <color indexed="64"/>
      </bottom>
      <diagonal/>
    </border>
    <border>
      <left/>
      <right style="medium">
        <color theme="2"/>
      </right>
      <top style="medium">
        <color indexed="64"/>
      </top>
      <bottom style="thin">
        <color indexed="64"/>
      </bottom>
      <diagonal/>
    </border>
    <border>
      <left style="thin">
        <color indexed="64"/>
      </left>
      <right style="medium">
        <color theme="2"/>
      </right>
      <top style="thin">
        <color indexed="64"/>
      </top>
      <bottom style="medium">
        <color indexed="64"/>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theme="2"/>
      </top>
      <bottom/>
      <diagonal/>
    </border>
    <border>
      <left/>
      <right style="medium">
        <color indexed="64"/>
      </right>
      <top/>
      <bottom/>
      <diagonal/>
    </border>
    <border>
      <left/>
      <right/>
      <top style="thin">
        <color rgb="FF92D050"/>
      </top>
      <bottom style="thin">
        <color rgb="FF92D050"/>
      </bottom>
      <diagonal/>
    </border>
    <border>
      <left/>
      <right/>
      <top/>
      <bottom style="thin">
        <color rgb="FF92D050"/>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medium">
        <color rgb="FFFFFFFF"/>
      </bottom>
      <diagonal/>
    </border>
    <border>
      <left style="thin">
        <color rgb="FFFFFFFF"/>
      </left>
      <right style="thin">
        <color rgb="FFFFFFFF"/>
      </right>
      <top style="thin">
        <color rgb="FFFFFFFF"/>
      </top>
      <bottom style="medium">
        <color rgb="FFFFFFFF"/>
      </bottom>
      <diagonal/>
    </border>
    <border>
      <left style="thin">
        <color rgb="FFFFFFFF"/>
      </left>
      <right/>
      <top style="thin">
        <color rgb="FFFFFFFF"/>
      </top>
      <bottom style="medium">
        <color rgb="FFFFFFFF"/>
      </bottom>
      <diagonal/>
    </border>
    <border>
      <left/>
      <right style="thin">
        <color rgb="FFFFFFFF"/>
      </right>
      <top style="thin">
        <color rgb="FFFFFFFF"/>
      </top>
      <bottom style="medium">
        <color rgb="FF007A45"/>
      </bottom>
      <diagonal/>
    </border>
    <border>
      <left style="thin">
        <color rgb="FFFFFFFF"/>
      </left>
      <right style="thin">
        <color rgb="FFFFFFFF"/>
      </right>
      <top style="thin">
        <color rgb="FFFFFFFF"/>
      </top>
      <bottom style="medium">
        <color rgb="FF007A45"/>
      </bottom>
      <diagonal/>
    </border>
    <border>
      <left style="thin">
        <color rgb="FFFFFFFF"/>
      </left>
      <right/>
      <top style="thin">
        <color rgb="FFFFFFFF"/>
      </top>
      <bottom style="medium">
        <color rgb="FF007A45"/>
      </bottom>
      <diagonal/>
    </border>
    <border>
      <left/>
      <right/>
      <top style="medium">
        <color rgb="FF007A45"/>
      </top>
      <bottom style="thin">
        <color rgb="FF92D050"/>
      </bottom>
      <diagonal/>
    </border>
    <border>
      <left style="thin">
        <color rgb="FFFFFFFF"/>
      </left>
      <right style="thin">
        <color rgb="FFFFFFFF"/>
      </right>
      <top style="thin">
        <color rgb="FFFFFFFF"/>
      </top>
      <bottom/>
      <diagonal/>
    </border>
    <border>
      <left/>
      <right/>
      <top style="thin">
        <color rgb="FF92D050"/>
      </top>
      <bottom style="thin">
        <color rgb="FFA9D2B8"/>
      </bottom>
      <diagonal/>
    </border>
    <border>
      <left/>
      <right/>
      <top style="medium">
        <color rgb="FF007A45"/>
      </top>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4" fillId="0" borderId="0"/>
    <xf numFmtId="0" fontId="12" fillId="0" borderId="0" applyNumberFormat="0" applyFill="0" applyBorder="0" applyAlignment="0" applyProtection="0"/>
  </cellStyleXfs>
  <cellXfs count="1428">
    <xf numFmtId="0" fontId="0" fillId="0" borderId="0" xfId="0"/>
    <xf numFmtId="0" fontId="0" fillId="0" borderId="1" xfId="0" applyBorder="1"/>
    <xf numFmtId="0" fontId="0" fillId="0" borderId="7" xfId="0" applyBorder="1"/>
    <xf numFmtId="0" fontId="3" fillId="0" borderId="0" xfId="0" applyFont="1"/>
    <xf numFmtId="0" fontId="0" fillId="0" borderId="9" xfId="0" applyBorder="1"/>
    <xf numFmtId="0" fontId="3" fillId="0" borderId="92" xfId="0" applyFont="1" applyBorder="1"/>
    <xf numFmtId="0" fontId="3" fillId="0" borderId="9" xfId="0" applyFont="1" applyBorder="1"/>
    <xf numFmtId="0" fontId="3" fillId="0" borderId="63" xfId="0" applyFont="1" applyBorder="1"/>
    <xf numFmtId="0" fontId="0" fillId="0" borderId="10" xfId="0" quotePrefix="1" applyBorder="1"/>
    <xf numFmtId="0" fontId="0" fillId="0" borderId="9" xfId="0" applyBorder="1" applyAlignment="1">
      <alignment vertical="center"/>
    </xf>
    <xf numFmtId="0" fontId="0" fillId="0" borderId="10" xfId="0" applyBorder="1" applyAlignment="1">
      <alignment vertical="center" wrapText="1"/>
    </xf>
    <xf numFmtId="0" fontId="0" fillId="0" borderId="63" xfId="0" applyBorder="1" applyAlignment="1">
      <alignment vertical="center"/>
    </xf>
    <xf numFmtId="0" fontId="0" fillId="0" borderId="9" xfId="0" applyBorder="1" applyAlignment="1">
      <alignment vertical="center" wrapText="1"/>
    </xf>
    <xf numFmtId="0" fontId="0" fillId="0" borderId="63" xfId="0" applyBorder="1" applyAlignment="1">
      <alignment vertical="center" wrapText="1"/>
    </xf>
    <xf numFmtId="165" fontId="3" fillId="0" borderId="9" xfId="0" applyNumberFormat="1" applyFont="1" applyBorder="1" applyAlignment="1">
      <alignment vertical="center"/>
    </xf>
    <xf numFmtId="43" fontId="3" fillId="0" borderId="9" xfId="0" applyNumberFormat="1" applyFont="1" applyBorder="1" applyAlignment="1">
      <alignment vertical="center"/>
    </xf>
    <xf numFmtId="0" fontId="0" fillId="0" borderId="1" xfId="0" applyBorder="1" applyAlignment="1">
      <alignment horizontal="left" vertical="center"/>
    </xf>
    <xf numFmtId="165" fontId="0" fillId="0" borderId="1" xfId="2" applyNumberFormat="1" applyFont="1" applyBorder="1" applyAlignment="1">
      <alignment horizontal="right" vertical="center"/>
    </xf>
    <xf numFmtId="166" fontId="3" fillId="0" borderId="10" xfId="0" applyNumberFormat="1" applyFont="1" applyBorder="1" applyAlignment="1">
      <alignment vertical="center"/>
    </xf>
    <xf numFmtId="165" fontId="0" fillId="0" borderId="10" xfId="0" applyNumberFormat="1" applyBorder="1" applyAlignment="1">
      <alignment vertical="center"/>
    </xf>
    <xf numFmtId="0" fontId="2" fillId="5" borderId="79" xfId="0" applyFont="1" applyFill="1" applyBorder="1" applyAlignment="1">
      <alignment vertical="center"/>
    </xf>
    <xf numFmtId="0" fontId="2" fillId="5" borderId="9" xfId="0" applyFont="1" applyFill="1" applyBorder="1" applyAlignment="1">
      <alignment vertical="center"/>
    </xf>
    <xf numFmtId="3" fontId="0" fillId="0" borderId="63" xfId="0" applyNumberFormat="1" applyBorder="1" applyAlignment="1">
      <alignment vertical="center"/>
    </xf>
    <xf numFmtId="3" fontId="0" fillId="0" borderId="88" xfId="0" applyNumberFormat="1" applyBorder="1" applyAlignment="1">
      <alignment vertical="center"/>
    </xf>
    <xf numFmtId="3" fontId="0" fillId="0" borderId="9" xfId="0" applyNumberFormat="1" applyBorder="1" applyAlignment="1">
      <alignment vertical="center"/>
    </xf>
    <xf numFmtId="3" fontId="0" fillId="0" borderId="10" xfId="0" applyNumberFormat="1" applyBorder="1" applyAlignment="1">
      <alignment vertical="center"/>
    </xf>
    <xf numFmtId="0" fontId="2" fillId="5" borderId="10" xfId="0" applyFont="1" applyFill="1" applyBorder="1" applyAlignment="1">
      <alignment vertical="center"/>
    </xf>
    <xf numFmtId="165" fontId="0" fillId="0" borderId="63" xfId="0" applyNumberFormat="1" applyBorder="1" applyAlignment="1">
      <alignment vertical="center"/>
    </xf>
    <xf numFmtId="165" fontId="0" fillId="0" borderId="7" xfId="2" applyNumberFormat="1" applyFont="1" applyFill="1" applyBorder="1" applyAlignment="1">
      <alignment horizontal="right" vertical="center"/>
    </xf>
    <xf numFmtId="166" fontId="0" fillId="0" borderId="88" xfId="0" applyNumberFormat="1" applyBorder="1" applyAlignment="1">
      <alignment horizontal="right" vertical="center"/>
    </xf>
    <xf numFmtId="0" fontId="3" fillId="3" borderId="1" xfId="0" applyFont="1" applyFill="1" applyBorder="1" applyAlignment="1">
      <alignment vertical="center"/>
    </xf>
    <xf numFmtId="0" fontId="0" fillId="2" borderId="133" xfId="0" applyFill="1" applyBorder="1"/>
    <xf numFmtId="167" fontId="6" fillId="0" borderId="0" xfId="3" applyNumberFormat="1" applyFont="1"/>
    <xf numFmtId="0" fontId="6" fillId="0" borderId="0" xfId="0" applyFont="1"/>
    <xf numFmtId="167" fontId="6" fillId="0" borderId="0" xfId="3" applyNumberFormat="1" applyFont="1" applyFill="1" applyBorder="1"/>
    <xf numFmtId="168" fontId="6" fillId="0" borderId="0" xfId="3" applyNumberFormat="1" applyFont="1" applyAlignment="1"/>
    <xf numFmtId="0" fontId="6" fillId="0" borderId="0" xfId="0" applyFont="1" applyAlignment="1">
      <alignment vertical="top"/>
    </xf>
    <xf numFmtId="0" fontId="6" fillId="0" borderId="0" xfId="0" applyFont="1" applyAlignment="1">
      <alignment vertical="center" wrapText="1"/>
    </xf>
    <xf numFmtId="164" fontId="6" fillId="0" borderId="0" xfId="3" applyFont="1"/>
    <xf numFmtId="167" fontId="6" fillId="0" borderId="0" xfId="3" applyNumberFormat="1" applyFont="1" applyFill="1" applyBorder="1" applyAlignment="1">
      <alignment horizontal="center"/>
    </xf>
    <xf numFmtId="167" fontId="6" fillId="0" borderId="0" xfId="3" applyNumberFormat="1" applyFont="1" applyFill="1"/>
    <xf numFmtId="167" fontId="8" fillId="0" borderId="0" xfId="3" applyNumberFormat="1" applyFont="1" applyFill="1" applyBorder="1" applyAlignment="1">
      <alignment horizontal="center"/>
    </xf>
    <xf numFmtId="167" fontId="5" fillId="0" borderId="0" xfId="3" applyNumberFormat="1" applyFont="1" applyFill="1" applyBorder="1" applyAlignment="1"/>
    <xf numFmtId="167" fontId="5" fillId="0" borderId="0" xfId="3" applyNumberFormat="1" applyFont="1" applyFill="1" applyBorder="1" applyAlignment="1">
      <alignment vertical="center"/>
    </xf>
    <xf numFmtId="167" fontId="5" fillId="0" borderId="0" xfId="3" applyNumberFormat="1" applyFont="1" applyFill="1" applyBorder="1"/>
    <xf numFmtId="167" fontId="7" fillId="0" borderId="0" xfId="3"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167" fontId="5" fillId="0" borderId="0" xfId="3" applyNumberFormat="1" applyFont="1" applyFill="1" applyBorder="1" applyAlignment="1">
      <alignment vertical="center" wrapText="1"/>
    </xf>
    <xf numFmtId="167" fontId="5" fillId="0" borderId="0" xfId="3" applyNumberFormat="1" applyFont="1" applyFill="1" applyBorder="1" applyAlignment="1">
      <alignment horizontal="center" vertical="center"/>
    </xf>
    <xf numFmtId="167" fontId="6" fillId="0" borderId="0" xfId="3" applyNumberFormat="1" applyFont="1" applyAlignment="1">
      <alignment horizontal="center"/>
    </xf>
    <xf numFmtId="0" fontId="6"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xf numFmtId="3" fontId="6" fillId="0" borderId="0" xfId="0" applyNumberFormat="1" applyFont="1"/>
    <xf numFmtId="0" fontId="7" fillId="0" borderId="0" xfId="0" applyFont="1" applyAlignment="1">
      <alignment horizontal="left" vertical="top" wrapText="1" readingOrder="1"/>
    </xf>
    <xf numFmtId="3" fontId="11" fillId="0" borderId="0" xfId="0" applyNumberFormat="1" applyFont="1" applyAlignment="1">
      <alignment horizontal="left" vertical="top" wrapText="1"/>
    </xf>
    <xf numFmtId="0" fontId="10" fillId="0" borderId="0" xfId="0" applyFont="1" applyAlignment="1">
      <alignment horizontal="left" vertical="top" wrapText="1"/>
    </xf>
    <xf numFmtId="0" fontId="8" fillId="0" borderId="0" xfId="0" applyFont="1" applyAlignment="1">
      <alignment vertical="top"/>
    </xf>
    <xf numFmtId="4" fontId="6" fillId="0" borderId="0" xfId="0" applyNumberFormat="1" applyFont="1" applyAlignment="1">
      <alignment horizontal="left" vertical="center" wrapText="1"/>
    </xf>
    <xf numFmtId="10" fontId="6" fillId="0" borderId="0" xfId="0" applyNumberFormat="1" applyFont="1" applyAlignment="1">
      <alignment horizontal="left" vertical="center" wrapText="1"/>
    </xf>
    <xf numFmtId="0" fontId="0" fillId="2" borderId="0" xfId="0" applyFill="1"/>
    <xf numFmtId="0" fontId="13" fillId="0" borderId="0" xfId="0" applyFont="1"/>
    <xf numFmtId="0" fontId="14" fillId="0" borderId="0" xfId="0" applyFont="1"/>
    <xf numFmtId="0" fontId="15" fillId="7" borderId="146" xfId="0" applyFont="1" applyFill="1" applyBorder="1" applyAlignment="1">
      <alignment horizontal="center" vertical="center" wrapText="1"/>
    </xf>
    <xf numFmtId="0" fontId="16" fillId="6" borderId="147" xfId="0" applyFont="1" applyFill="1" applyBorder="1" applyAlignment="1">
      <alignment horizontal="center" vertical="center" wrapText="1"/>
    </xf>
    <xf numFmtId="0" fontId="16" fillId="6" borderId="148" xfId="0" applyFont="1" applyFill="1" applyBorder="1" applyAlignment="1">
      <alignment horizontal="center" vertical="center" wrapText="1"/>
    </xf>
    <xf numFmtId="0" fontId="19" fillId="4" borderId="139" xfId="5" applyFont="1" applyFill="1" applyBorder="1" applyAlignment="1">
      <alignment vertical="center" wrapText="1"/>
    </xf>
    <xf numFmtId="0" fontId="19" fillId="4" borderId="138" xfId="5" applyFont="1" applyFill="1" applyBorder="1" applyAlignment="1">
      <alignment vertical="center" wrapText="1"/>
    </xf>
    <xf numFmtId="0" fontId="18" fillId="4" borderId="0" xfId="0" applyFont="1" applyFill="1" applyAlignment="1">
      <alignment vertical="center"/>
    </xf>
    <xf numFmtId="0" fontId="18" fillId="4" borderId="139" xfId="0" applyFont="1" applyFill="1" applyBorder="1" applyAlignment="1">
      <alignment horizontal="center" vertical="center" wrapText="1"/>
    </xf>
    <xf numFmtId="0" fontId="18" fillId="4" borderId="138" xfId="0" applyFont="1" applyFill="1" applyBorder="1" applyAlignment="1">
      <alignment horizontal="center" vertical="center" wrapText="1"/>
    </xf>
    <xf numFmtId="0" fontId="18" fillId="4" borderId="0" xfId="0" applyFont="1" applyFill="1" applyAlignment="1">
      <alignment horizontal="center" vertical="center"/>
    </xf>
    <xf numFmtId="0" fontId="21" fillId="4" borderId="0" xfId="0" applyFont="1" applyFill="1" applyAlignment="1">
      <alignment vertical="center"/>
    </xf>
    <xf numFmtId="0" fontId="22" fillId="8" borderId="0" xfId="0" applyFont="1" applyFill="1" applyAlignment="1">
      <alignment vertical="center"/>
    </xf>
    <xf numFmtId="0" fontId="16" fillId="6" borderId="146" xfId="0" applyFont="1" applyFill="1" applyBorder="1" applyAlignment="1">
      <alignment horizontal="center" vertical="center" wrapText="1"/>
    </xf>
    <xf numFmtId="0" fontId="20" fillId="9" borderId="0" xfId="0" applyFont="1" applyFill="1" applyAlignment="1">
      <alignment vertical="center" wrapText="1"/>
    </xf>
    <xf numFmtId="0" fontId="18" fillId="4" borderId="0" xfId="0" applyFont="1" applyFill="1" applyAlignment="1">
      <alignment horizontal="center" vertical="center" wrapText="1"/>
    </xf>
    <xf numFmtId="0" fontId="21" fillId="4" borderId="0" xfId="0" applyFont="1" applyFill="1" applyAlignment="1">
      <alignment vertical="center" wrapText="1"/>
    </xf>
    <xf numFmtId="0" fontId="18" fillId="4" borderId="149" xfId="0" applyFont="1" applyFill="1" applyBorder="1" applyAlignment="1">
      <alignment horizontal="center" vertical="center" wrapText="1"/>
    </xf>
    <xf numFmtId="0" fontId="19" fillId="4" borderId="149" xfId="5" applyFont="1" applyFill="1" applyBorder="1" applyAlignment="1">
      <alignment vertical="center" wrapText="1"/>
    </xf>
    <xf numFmtId="0" fontId="16" fillId="6" borderId="150" xfId="0" applyFont="1" applyFill="1" applyBorder="1" applyAlignment="1">
      <alignment horizontal="center" vertical="center" wrapText="1"/>
    </xf>
    <xf numFmtId="0" fontId="18" fillId="4" borderId="151" xfId="0" applyFont="1" applyFill="1" applyBorder="1" applyAlignment="1">
      <alignment horizontal="center" vertical="center" wrapText="1"/>
    </xf>
    <xf numFmtId="0" fontId="19" fillId="4" borderId="151" xfId="5" applyFont="1" applyFill="1" applyBorder="1" applyAlignment="1">
      <alignment vertical="center" wrapText="1"/>
    </xf>
    <xf numFmtId="0" fontId="15" fillId="7" borderId="147" xfId="0" applyFont="1" applyFill="1" applyBorder="1" applyAlignment="1">
      <alignment horizontal="center" vertical="center" wrapText="1"/>
    </xf>
    <xf numFmtId="167" fontId="16" fillId="6" borderId="147" xfId="3" applyNumberFormat="1" applyFont="1" applyFill="1" applyBorder="1" applyAlignment="1">
      <alignment horizontal="center" vertical="center" wrapText="1"/>
    </xf>
    <xf numFmtId="43" fontId="21" fillId="4" borderId="1" xfId="2" applyFont="1" applyFill="1" applyBorder="1" applyAlignment="1">
      <alignment horizontal="left" vertical="center" wrapText="1"/>
    </xf>
    <xf numFmtId="0" fontId="21" fillId="4" borderId="1" xfId="0" applyFont="1" applyFill="1" applyBorder="1" applyAlignment="1">
      <alignment horizontal="left" vertical="center"/>
    </xf>
    <xf numFmtId="167" fontId="21" fillId="4" borderId="1" xfId="3" applyNumberFormat="1" applyFont="1" applyFill="1" applyBorder="1" applyAlignment="1">
      <alignment horizontal="left" vertical="center"/>
    </xf>
    <xf numFmtId="167" fontId="18" fillId="4" borderId="1" xfId="3" applyNumberFormat="1" applyFont="1" applyFill="1" applyBorder="1" applyAlignment="1">
      <alignment horizontal="left" vertical="center"/>
    </xf>
    <xf numFmtId="167" fontId="21" fillId="4" borderId="1" xfId="3" applyNumberFormat="1" applyFont="1" applyFill="1" applyBorder="1" applyAlignment="1">
      <alignment vertical="center"/>
    </xf>
    <xf numFmtId="0" fontId="21" fillId="4" borderId="1" xfId="0" applyFont="1" applyFill="1" applyBorder="1" applyAlignment="1">
      <alignment vertical="center"/>
    </xf>
    <xf numFmtId="167" fontId="21" fillId="4" borderId="0" xfId="3" applyNumberFormat="1" applyFont="1" applyFill="1" applyAlignment="1">
      <alignment vertical="center"/>
    </xf>
    <xf numFmtId="167" fontId="18" fillId="4" borderId="0" xfId="3" applyNumberFormat="1" applyFont="1" applyFill="1" applyAlignment="1">
      <alignment vertical="center"/>
    </xf>
    <xf numFmtId="167" fontId="18" fillId="4" borderId="1" xfId="3" applyNumberFormat="1" applyFont="1" applyFill="1" applyBorder="1" applyAlignment="1">
      <alignment horizontal="center" vertical="center"/>
    </xf>
    <xf numFmtId="167" fontId="18" fillId="4" borderId="8" xfId="3" applyNumberFormat="1" applyFont="1" applyFill="1" applyBorder="1" applyAlignment="1">
      <alignment horizontal="center" vertical="center"/>
    </xf>
    <xf numFmtId="167" fontId="21" fillId="4" borderId="1" xfId="3" applyNumberFormat="1" applyFont="1" applyFill="1" applyBorder="1" applyAlignment="1">
      <alignment horizontal="center" vertical="center"/>
    </xf>
    <xf numFmtId="167" fontId="18" fillId="4" borderId="1" xfId="3" applyNumberFormat="1" applyFont="1" applyFill="1" applyBorder="1" applyAlignment="1">
      <alignment vertical="center"/>
    </xf>
    <xf numFmtId="0" fontId="23" fillId="7" borderId="0" xfId="5" applyFont="1" applyFill="1" applyAlignment="1">
      <alignment horizontal="center" vertical="center"/>
    </xf>
    <xf numFmtId="0" fontId="18" fillId="6" borderId="7" xfId="0" applyFont="1" applyFill="1" applyBorder="1" applyAlignment="1">
      <alignment horizontal="center" vertical="center" wrapText="1"/>
    </xf>
    <xf numFmtId="167" fontId="18" fillId="6" borderId="7" xfId="3" applyNumberFormat="1" applyFont="1" applyFill="1" applyBorder="1" applyAlignment="1">
      <alignment horizontal="center" vertical="center" wrapText="1"/>
    </xf>
    <xf numFmtId="167" fontId="18" fillId="6" borderId="0" xfId="3" applyNumberFormat="1" applyFont="1" applyFill="1" applyAlignment="1">
      <alignment horizontal="center" vertical="center" wrapText="1"/>
    </xf>
    <xf numFmtId="0" fontId="18" fillId="6" borderId="0" xfId="0" applyFont="1" applyFill="1" applyAlignment="1">
      <alignment horizontal="center" vertical="center" wrapText="1"/>
    </xf>
    <xf numFmtId="167" fontId="17" fillId="7" borderId="7" xfId="3" applyNumberFormat="1" applyFont="1" applyFill="1" applyBorder="1" applyAlignment="1">
      <alignment horizontal="center" vertical="center" wrapText="1"/>
    </xf>
    <xf numFmtId="167" fontId="24" fillId="6" borderId="1" xfId="3" applyNumberFormat="1" applyFont="1" applyFill="1" applyBorder="1" applyAlignment="1">
      <alignment horizontal="left" vertical="center"/>
    </xf>
    <xf numFmtId="0" fontId="18" fillId="6" borderId="1" xfId="0" applyFont="1" applyFill="1" applyBorder="1" applyAlignment="1">
      <alignment horizontal="center" vertical="center" wrapText="1"/>
    </xf>
    <xf numFmtId="167" fontId="18" fillId="6" borderId="1" xfId="3" applyNumberFormat="1" applyFont="1" applyFill="1" applyBorder="1" applyAlignment="1">
      <alignment horizontal="center" vertical="center" wrapText="1"/>
    </xf>
    <xf numFmtId="167" fontId="17" fillId="7" borderId="1" xfId="3" applyNumberFormat="1" applyFont="1" applyFill="1" applyBorder="1" applyAlignment="1">
      <alignment horizontal="center" vertical="center" wrapText="1"/>
    </xf>
    <xf numFmtId="0" fontId="18" fillId="6" borderId="8" xfId="0" applyFont="1" applyFill="1" applyBorder="1" applyAlignment="1">
      <alignment horizontal="center" vertical="center" wrapText="1"/>
    </xf>
    <xf numFmtId="167" fontId="18" fillId="6" borderId="8" xfId="3" applyNumberFormat="1" applyFont="1" applyFill="1" applyBorder="1" applyAlignment="1">
      <alignment horizontal="center" vertical="center" wrapText="1"/>
    </xf>
    <xf numFmtId="167" fontId="17" fillId="7" borderId="8" xfId="3" applyNumberFormat="1" applyFont="1" applyFill="1" applyBorder="1" applyAlignment="1">
      <alignment horizontal="center" vertical="center" wrapText="1"/>
    </xf>
    <xf numFmtId="167" fontId="24" fillId="6" borderId="1" xfId="3" applyNumberFormat="1" applyFont="1" applyFill="1" applyBorder="1" applyAlignment="1">
      <alignment horizontal="center" vertical="center"/>
    </xf>
    <xf numFmtId="167" fontId="24" fillId="6" borderId="1" xfId="3" applyNumberFormat="1" applyFont="1" applyFill="1" applyBorder="1" applyAlignment="1">
      <alignment vertical="center"/>
    </xf>
    <xf numFmtId="0" fontId="22" fillId="8" borderId="0" xfId="0" applyFont="1" applyFill="1" applyAlignment="1">
      <alignment vertical="center" wrapText="1" indent="1"/>
    </xf>
    <xf numFmtId="0" fontId="21" fillId="4" borderId="1" xfId="0" applyFont="1" applyFill="1" applyBorder="1" applyAlignment="1">
      <alignment horizontal="left" vertical="center" wrapText="1"/>
    </xf>
    <xf numFmtId="0" fontId="21" fillId="4" borderId="1" xfId="0" applyFont="1" applyFill="1" applyBorder="1" applyAlignment="1">
      <alignment vertical="center" wrapText="1"/>
    </xf>
    <xf numFmtId="0" fontId="21" fillId="4" borderId="1" xfId="2" applyNumberFormat="1" applyFont="1" applyFill="1" applyBorder="1" applyAlignment="1">
      <alignment horizontal="left" vertical="center" wrapText="1"/>
    </xf>
    <xf numFmtId="0" fontId="21" fillId="4" borderId="2" xfId="0" applyFont="1" applyFill="1" applyBorder="1" applyAlignment="1">
      <alignment horizontal="left" vertical="center"/>
    </xf>
    <xf numFmtId="164" fontId="21" fillId="4" borderId="1" xfId="3" applyFont="1" applyFill="1" applyBorder="1" applyAlignment="1">
      <alignment horizontal="left" vertical="center"/>
    </xf>
    <xf numFmtId="167" fontId="21" fillId="4" borderId="32" xfId="3" applyNumberFormat="1" applyFont="1" applyFill="1" applyBorder="1" applyAlignment="1">
      <alignment horizontal="left" vertical="center"/>
    </xf>
    <xf numFmtId="0" fontId="21" fillId="4" borderId="0" xfId="0" applyFont="1" applyFill="1" applyAlignment="1">
      <alignment horizontal="left" vertical="center" wrapText="1"/>
    </xf>
    <xf numFmtId="0" fontId="21" fillId="4" borderId="0" xfId="0" applyFont="1" applyFill="1" applyAlignment="1">
      <alignment horizontal="left" vertical="center"/>
    </xf>
    <xf numFmtId="9" fontId="18" fillId="4" borderId="1" xfId="1" applyFont="1" applyFill="1" applyBorder="1" applyAlignment="1">
      <alignment horizontal="center" vertical="center"/>
    </xf>
    <xf numFmtId="164" fontId="21" fillId="4" borderId="30" xfId="3" applyFont="1" applyFill="1" applyBorder="1" applyAlignment="1">
      <alignment horizontal="left" vertical="center"/>
    </xf>
    <xf numFmtId="167" fontId="21" fillId="4" borderId="1" xfId="0" applyNumberFormat="1" applyFont="1" applyFill="1" applyBorder="1" applyAlignment="1">
      <alignment vertical="center"/>
    </xf>
    <xf numFmtId="167" fontId="21" fillId="4" borderId="30" xfId="3" applyNumberFormat="1" applyFont="1" applyFill="1" applyBorder="1" applyAlignment="1">
      <alignment horizontal="left" vertical="center"/>
    </xf>
    <xf numFmtId="164" fontId="21" fillId="4" borderId="1" xfId="3" applyFont="1" applyFill="1" applyBorder="1" applyAlignment="1">
      <alignment horizontal="right" vertical="center"/>
    </xf>
    <xf numFmtId="0" fontId="21" fillId="4" borderId="30" xfId="0" applyFont="1" applyFill="1" applyBorder="1" applyAlignment="1">
      <alignment horizontal="right" vertical="center"/>
    </xf>
    <xf numFmtId="0" fontId="21" fillId="4" borderId="1" xfId="0" applyFont="1" applyFill="1" applyBorder="1" applyAlignment="1">
      <alignment horizontal="right" vertical="center"/>
    </xf>
    <xf numFmtId="164" fontId="21" fillId="4" borderId="1" xfId="3" applyFont="1" applyFill="1" applyBorder="1" applyAlignment="1">
      <alignment vertical="center"/>
    </xf>
    <xf numFmtId="164" fontId="21" fillId="4" borderId="31" xfId="3" applyFont="1" applyFill="1" applyBorder="1" applyAlignment="1">
      <alignment horizontal="left" vertical="center"/>
    </xf>
    <xf numFmtId="164" fontId="21" fillId="4" borderId="32" xfId="3" applyFont="1" applyFill="1" applyBorder="1" applyAlignment="1">
      <alignment horizontal="left" vertical="center"/>
    </xf>
    <xf numFmtId="164" fontId="21" fillId="4" borderId="32" xfId="3" applyFont="1" applyFill="1" applyBorder="1" applyAlignment="1">
      <alignment vertical="center"/>
    </xf>
    <xf numFmtId="43" fontId="21" fillId="4" borderId="0" xfId="2" applyFont="1" applyFill="1" applyBorder="1" applyAlignment="1">
      <alignment horizontal="left" vertical="center" wrapText="1"/>
    </xf>
    <xf numFmtId="164" fontId="21" fillId="4" borderId="37" xfId="3" applyFont="1" applyFill="1" applyBorder="1" applyAlignment="1">
      <alignment vertical="center"/>
    </xf>
    <xf numFmtId="164" fontId="21" fillId="4" borderId="38" xfId="3" applyFont="1" applyFill="1" applyBorder="1" applyAlignment="1">
      <alignment vertical="center"/>
    </xf>
    <xf numFmtId="164" fontId="21" fillId="4" borderId="38" xfId="0" applyNumberFormat="1" applyFont="1" applyFill="1" applyBorder="1" applyAlignment="1">
      <alignment vertical="center"/>
    </xf>
    <xf numFmtId="164" fontId="21" fillId="4" borderId="30" xfId="3" applyFont="1" applyFill="1" applyBorder="1" applyAlignment="1">
      <alignment vertical="center"/>
    </xf>
    <xf numFmtId="164" fontId="21" fillId="4" borderId="1" xfId="0" applyNumberFormat="1" applyFont="1" applyFill="1" applyBorder="1" applyAlignment="1">
      <alignment vertical="center"/>
    </xf>
    <xf numFmtId="164" fontId="21" fillId="4" borderId="32" xfId="0" applyNumberFormat="1" applyFont="1" applyFill="1" applyBorder="1" applyAlignment="1">
      <alignment vertical="center"/>
    </xf>
    <xf numFmtId="164" fontId="21" fillId="4" borderId="31" xfId="3" applyFont="1" applyFill="1" applyBorder="1" applyAlignment="1">
      <alignment vertical="center"/>
    </xf>
    <xf numFmtId="164" fontId="21" fillId="4" borderId="37" xfId="3" applyFont="1" applyFill="1" applyBorder="1" applyAlignment="1">
      <alignment horizontal="left" vertical="center"/>
    </xf>
    <xf numFmtId="164" fontId="21" fillId="4" borderId="38" xfId="3" applyFont="1" applyFill="1" applyBorder="1" applyAlignment="1">
      <alignment horizontal="left" vertical="center"/>
    </xf>
    <xf numFmtId="0" fontId="21" fillId="4" borderId="2" xfId="0" applyFont="1" applyFill="1" applyBorder="1" applyAlignment="1">
      <alignment vertical="center"/>
    </xf>
    <xf numFmtId="164" fontId="21" fillId="4" borderId="30" xfId="3" applyFont="1" applyFill="1" applyBorder="1" applyAlignment="1">
      <alignment horizontal="right" vertical="center"/>
    </xf>
    <xf numFmtId="167" fontId="21" fillId="4" borderId="31" xfId="3" applyNumberFormat="1" applyFont="1" applyFill="1" applyBorder="1" applyAlignment="1">
      <alignment horizontal="left" vertical="center"/>
    </xf>
    <xf numFmtId="167" fontId="21" fillId="4" borderId="32" xfId="3" applyNumberFormat="1" applyFont="1" applyFill="1" applyBorder="1" applyAlignment="1">
      <alignment vertical="center"/>
    </xf>
    <xf numFmtId="164" fontId="21" fillId="4" borderId="53" xfId="3" applyFont="1" applyFill="1" applyBorder="1" applyAlignment="1">
      <alignment horizontal="right" vertical="center"/>
    </xf>
    <xf numFmtId="0" fontId="21" fillId="4" borderId="6" xfId="0" applyFont="1" applyFill="1" applyBorder="1" applyAlignment="1">
      <alignment horizontal="left" vertical="center"/>
    </xf>
    <xf numFmtId="0" fontId="21" fillId="4" borderId="10" xfId="0" applyFont="1" applyFill="1" applyBorder="1" applyAlignment="1">
      <alignment horizontal="left" vertical="center"/>
    </xf>
    <xf numFmtId="164" fontId="21" fillId="4" borderId="31" xfId="3" applyFont="1" applyFill="1" applyBorder="1" applyAlignment="1">
      <alignment horizontal="right" vertical="center"/>
    </xf>
    <xf numFmtId="0" fontId="21" fillId="4" borderId="32" xfId="0" applyFont="1" applyFill="1" applyBorder="1" applyAlignment="1">
      <alignment vertical="center"/>
    </xf>
    <xf numFmtId="0" fontId="21" fillId="4" borderId="21" xfId="0" applyFont="1" applyFill="1" applyBorder="1" applyAlignment="1">
      <alignment vertical="center"/>
    </xf>
    <xf numFmtId="0" fontId="20" fillId="4" borderId="0" xfId="0" applyFont="1" applyFill="1" applyAlignment="1">
      <alignment horizontal="left" vertical="center"/>
    </xf>
    <xf numFmtId="43" fontId="21" fillId="4" borderId="2" xfId="2" applyFont="1" applyFill="1" applyBorder="1" applyAlignment="1">
      <alignment horizontal="left" vertical="center"/>
    </xf>
    <xf numFmtId="43" fontId="21" fillId="4" borderId="42" xfId="2" applyFont="1" applyFill="1" applyBorder="1" applyAlignment="1">
      <alignment horizontal="left" vertical="center" wrapText="1"/>
    </xf>
    <xf numFmtId="1" fontId="21" fillId="4" borderId="31" xfId="3" applyNumberFormat="1" applyFont="1" applyFill="1" applyBorder="1" applyAlignment="1">
      <alignment horizontal="right" vertical="center"/>
    </xf>
    <xf numFmtId="1" fontId="21" fillId="4" borderId="32" xfId="3" applyNumberFormat="1" applyFont="1" applyFill="1" applyBorder="1" applyAlignment="1">
      <alignment horizontal="right" vertical="center"/>
    </xf>
    <xf numFmtId="1" fontId="21" fillId="4" borderId="32" xfId="0" applyNumberFormat="1" applyFont="1" applyFill="1" applyBorder="1" applyAlignment="1">
      <alignment vertical="center"/>
    </xf>
    <xf numFmtId="0" fontId="21" fillId="4" borderId="66" xfId="0" applyFont="1" applyFill="1" applyBorder="1" applyAlignment="1">
      <alignment vertical="center"/>
    </xf>
    <xf numFmtId="171" fontId="21" fillId="4" borderId="32" xfId="3" applyNumberFormat="1" applyFont="1" applyFill="1" applyBorder="1" applyAlignment="1">
      <alignment horizontal="right" vertical="center"/>
    </xf>
    <xf numFmtId="171" fontId="21" fillId="4" borderId="32" xfId="0" applyNumberFormat="1" applyFont="1" applyFill="1" applyBorder="1" applyAlignment="1">
      <alignment vertical="center"/>
    </xf>
    <xf numFmtId="1" fontId="21" fillId="4" borderId="0" xfId="3" applyNumberFormat="1" applyFont="1" applyFill="1" applyBorder="1" applyAlignment="1">
      <alignment horizontal="right" vertical="center"/>
    </xf>
    <xf numFmtId="1" fontId="21" fillId="4" borderId="0" xfId="0" applyNumberFormat="1" applyFont="1" applyFill="1" applyAlignment="1">
      <alignment vertical="center"/>
    </xf>
    <xf numFmtId="1" fontId="18" fillId="4" borderId="31" xfId="3" applyNumberFormat="1" applyFont="1" applyFill="1" applyBorder="1" applyAlignment="1">
      <alignment horizontal="right" vertical="center"/>
    </xf>
    <xf numFmtId="1" fontId="18" fillId="4" borderId="32" xfId="3" applyNumberFormat="1" applyFont="1" applyFill="1" applyBorder="1" applyAlignment="1">
      <alignment horizontal="right" vertical="center"/>
    </xf>
    <xf numFmtId="2" fontId="18" fillId="4" borderId="32" xfId="0" applyNumberFormat="1" applyFont="1" applyFill="1" applyBorder="1" applyAlignment="1">
      <alignment vertical="center"/>
    </xf>
    <xf numFmtId="43" fontId="18" fillId="6" borderId="7" xfId="2"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18" fillId="6" borderId="38" xfId="0" applyFont="1" applyFill="1" applyBorder="1" applyAlignment="1">
      <alignment horizontal="center" vertical="center" wrapText="1"/>
    </xf>
    <xf numFmtId="43" fontId="18" fillId="6" borderId="38" xfId="2" applyFont="1" applyFill="1" applyBorder="1" applyAlignment="1">
      <alignment horizontal="center" vertical="center" wrapText="1"/>
    </xf>
    <xf numFmtId="43" fontId="18" fillId="6" borderId="17" xfId="2" applyFont="1" applyFill="1" applyBorder="1" applyAlignment="1">
      <alignment horizontal="center" vertical="center" wrapText="1"/>
    </xf>
    <xf numFmtId="43" fontId="17" fillId="7" borderId="17" xfId="2" applyFont="1" applyFill="1" applyBorder="1" applyAlignment="1">
      <alignment horizontal="center" vertical="center" wrapText="1"/>
    </xf>
    <xf numFmtId="164" fontId="24" fillId="6" borderId="19" xfId="3" applyFont="1" applyFill="1" applyBorder="1" applyAlignment="1">
      <alignment horizontal="left" vertical="center"/>
    </xf>
    <xf numFmtId="0" fontId="20" fillId="9" borderId="1" xfId="0" applyFont="1" applyFill="1" applyBorder="1" applyAlignment="1">
      <alignment horizontal="left" vertical="center" wrapText="1"/>
    </xf>
    <xf numFmtId="0" fontId="20" fillId="9" borderId="2" xfId="0" applyFont="1" applyFill="1" applyBorder="1" applyAlignment="1">
      <alignment horizontal="left" vertical="center" wrapText="1"/>
    </xf>
    <xf numFmtId="9" fontId="18" fillId="6" borderId="1" xfId="1" applyFont="1" applyFill="1" applyBorder="1" applyAlignment="1">
      <alignment horizontal="center" vertical="center" wrapText="1"/>
    </xf>
    <xf numFmtId="9" fontId="18" fillId="6" borderId="2" xfId="1" applyFont="1" applyFill="1" applyBorder="1" applyAlignment="1">
      <alignment horizontal="center" vertical="center" wrapText="1"/>
    </xf>
    <xf numFmtId="0" fontId="18" fillId="6" borderId="18" xfId="0" applyFont="1" applyFill="1" applyBorder="1" applyAlignment="1">
      <alignment horizontal="center" vertical="center" wrapText="1"/>
    </xf>
    <xf numFmtId="0" fontId="18" fillId="6" borderId="24" xfId="0" applyFont="1" applyFill="1" applyBorder="1" applyAlignment="1">
      <alignment horizontal="center" vertical="center" wrapText="1"/>
    </xf>
    <xf numFmtId="43" fontId="18" fillId="6" borderId="8" xfId="2" applyFont="1" applyFill="1" applyBorder="1" applyAlignment="1">
      <alignment horizontal="center" vertical="center" wrapText="1"/>
    </xf>
    <xf numFmtId="43" fontId="17" fillId="7" borderId="64" xfId="2" applyFont="1" applyFill="1" applyBorder="1" applyAlignment="1">
      <alignment horizontal="center" vertical="center" wrapText="1"/>
    </xf>
    <xf numFmtId="164" fontId="24" fillId="6" borderId="19" xfId="0" applyNumberFormat="1" applyFont="1" applyFill="1" applyBorder="1" applyAlignment="1">
      <alignment vertical="center"/>
    </xf>
    <xf numFmtId="164" fontId="24" fillId="6" borderId="19" xfId="3" applyFont="1" applyFill="1" applyBorder="1" applyAlignment="1">
      <alignment horizontal="right" vertical="center"/>
    </xf>
    <xf numFmtId="164" fontId="24" fillId="6" borderId="19" xfId="3" applyFont="1" applyFill="1" applyBorder="1" applyAlignment="1">
      <alignment vertical="center"/>
    </xf>
    <xf numFmtId="164" fontId="24" fillId="6" borderId="21" xfId="3" applyFont="1" applyFill="1" applyBorder="1" applyAlignment="1">
      <alignment vertical="center"/>
    </xf>
    <xf numFmtId="43" fontId="18" fillId="6" borderId="24" xfId="2" applyFont="1" applyFill="1" applyBorder="1" applyAlignment="1">
      <alignment horizontal="center" vertical="center" wrapText="1"/>
    </xf>
    <xf numFmtId="43" fontId="17" fillId="7" borderId="45" xfId="2" applyFont="1" applyFill="1" applyBorder="1" applyAlignment="1">
      <alignment horizontal="center" vertical="center" wrapText="1"/>
    </xf>
    <xf numFmtId="164" fontId="24" fillId="6" borderId="38" xfId="0" applyNumberFormat="1" applyFont="1" applyFill="1" applyBorder="1" applyAlignment="1">
      <alignment vertical="center"/>
    </xf>
    <xf numFmtId="164" fontId="24" fillId="6" borderId="1" xfId="0" applyNumberFormat="1" applyFont="1" applyFill="1" applyBorder="1" applyAlignment="1">
      <alignment vertical="center"/>
    </xf>
    <xf numFmtId="164" fontId="24" fillId="6" borderId="32" xfId="0" applyNumberFormat="1" applyFont="1" applyFill="1" applyBorder="1" applyAlignment="1">
      <alignment vertical="center"/>
    </xf>
    <xf numFmtId="43" fontId="18" fillId="6" borderId="2" xfId="2" applyFont="1" applyFill="1" applyBorder="1" applyAlignment="1">
      <alignment horizontal="center" vertical="center" wrapText="1"/>
    </xf>
    <xf numFmtId="0" fontId="18" fillId="6" borderId="2"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6" borderId="43" xfId="0" applyFont="1" applyFill="1" applyBorder="1" applyAlignment="1">
      <alignment horizontal="center" vertical="center" wrapText="1"/>
    </xf>
    <xf numFmtId="43" fontId="18" fillId="6" borderId="43" xfId="2" applyFont="1" applyFill="1" applyBorder="1" applyAlignment="1">
      <alignment horizontal="center" vertical="center" wrapText="1"/>
    </xf>
    <xf numFmtId="43" fontId="17" fillId="7" borderId="44" xfId="2" applyFont="1" applyFill="1" applyBorder="1" applyAlignment="1">
      <alignment horizontal="center" vertical="center" wrapText="1"/>
    </xf>
    <xf numFmtId="164" fontId="24" fillId="6" borderId="1" xfId="3" applyFont="1" applyFill="1" applyBorder="1" applyAlignment="1">
      <alignment horizontal="right" vertical="center"/>
    </xf>
    <xf numFmtId="167" fontId="24" fillId="6" borderId="32" xfId="3" applyNumberFormat="1" applyFont="1" applyFill="1" applyBorder="1" applyAlignment="1">
      <alignment vertical="center"/>
    </xf>
    <xf numFmtId="0" fontId="18" fillId="6" borderId="30" xfId="0" applyFont="1" applyFill="1" applyBorder="1" applyAlignment="1">
      <alignment horizontal="center" vertical="center" wrapText="1"/>
    </xf>
    <xf numFmtId="43" fontId="18" fillId="6" borderId="1" xfId="2" applyFont="1" applyFill="1" applyBorder="1" applyAlignment="1">
      <alignment horizontal="center" vertical="center" wrapText="1"/>
    </xf>
    <xf numFmtId="0" fontId="18" fillId="6" borderId="50" xfId="0" applyFont="1" applyFill="1" applyBorder="1" applyAlignment="1">
      <alignment horizontal="center" vertical="center" wrapText="1"/>
    </xf>
    <xf numFmtId="43" fontId="18" fillId="6" borderId="27" xfId="2" applyFont="1" applyFill="1" applyBorder="1" applyAlignment="1">
      <alignment horizontal="center" vertical="center" wrapText="1"/>
    </xf>
    <xf numFmtId="0" fontId="18" fillId="4" borderId="0" xfId="0" applyFont="1" applyFill="1" applyAlignment="1">
      <alignment vertical="center" wrapText="1"/>
    </xf>
    <xf numFmtId="0" fontId="21" fillId="4" borderId="8"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0" fillId="4" borderId="0" xfId="0" applyFont="1" applyFill="1" applyAlignment="1">
      <alignment horizontal="left" vertical="center" wrapText="1"/>
    </xf>
    <xf numFmtId="0" fontId="21" fillId="4" borderId="52" xfId="0" applyFont="1" applyFill="1" applyBorder="1" applyAlignment="1">
      <alignment vertical="center" wrapText="1"/>
    </xf>
    <xf numFmtId="0" fontId="18" fillId="4" borderId="52" xfId="0" applyFont="1" applyFill="1" applyBorder="1" applyAlignment="1">
      <alignment vertical="center" wrapText="1"/>
    </xf>
    <xf numFmtId="167" fontId="18" fillId="4" borderId="8" xfId="3" applyNumberFormat="1" applyFont="1" applyFill="1" applyBorder="1" applyAlignment="1">
      <alignment horizontal="center" vertical="center" wrapText="1"/>
    </xf>
    <xf numFmtId="0" fontId="21" fillId="4" borderId="72" xfId="0" applyFont="1" applyFill="1" applyBorder="1" applyAlignment="1">
      <alignment horizontal="center" vertical="center"/>
    </xf>
    <xf numFmtId="9" fontId="21" fillId="4" borderId="72" xfId="1" applyFont="1" applyFill="1" applyBorder="1" applyAlignment="1">
      <alignment horizontal="center" vertical="center"/>
    </xf>
    <xf numFmtId="0" fontId="21" fillId="4" borderId="11" xfId="0" applyFont="1" applyFill="1" applyBorder="1" applyAlignment="1">
      <alignment horizontal="center" vertical="center"/>
    </xf>
    <xf numFmtId="9" fontId="21" fillId="4" borderId="11" xfId="1" applyFont="1" applyFill="1" applyBorder="1" applyAlignment="1">
      <alignment horizontal="center" vertical="center"/>
    </xf>
    <xf numFmtId="0" fontId="21" fillId="4" borderId="1" xfId="0" applyFont="1" applyFill="1" applyBorder="1" applyAlignment="1">
      <alignment horizontal="center" vertical="center"/>
    </xf>
    <xf numFmtId="1" fontId="21" fillId="4" borderId="1" xfId="0" applyNumberFormat="1" applyFont="1" applyFill="1" applyBorder="1" applyAlignment="1">
      <alignment horizontal="center" vertical="center"/>
    </xf>
    <xf numFmtId="0" fontId="21" fillId="4" borderId="1" xfId="0" quotePrefix="1" applyFont="1" applyFill="1" applyBorder="1" applyAlignment="1">
      <alignment horizontal="center" vertical="center"/>
    </xf>
    <xf numFmtId="1" fontId="21" fillId="4" borderId="1" xfId="0" quotePrefix="1" applyNumberFormat="1" applyFont="1" applyFill="1" applyBorder="1" applyAlignment="1">
      <alignment horizontal="center" vertical="center"/>
    </xf>
    <xf numFmtId="9" fontId="21" fillId="4" borderId="1" xfId="1" applyFont="1" applyFill="1" applyBorder="1" applyAlignment="1">
      <alignment horizontal="center" vertical="center"/>
    </xf>
    <xf numFmtId="0" fontId="21" fillId="4" borderId="0" xfId="0" applyFont="1" applyFill="1" applyAlignment="1">
      <alignment horizontal="center" vertical="center"/>
    </xf>
    <xf numFmtId="0" fontId="21" fillId="4" borderId="0" xfId="0" applyFont="1" applyFill="1" applyAlignment="1">
      <alignment horizontal="right" vertical="center"/>
    </xf>
    <xf numFmtId="1" fontId="21" fillId="4" borderId="1" xfId="1" applyNumberFormat="1" applyFont="1" applyFill="1" applyBorder="1" applyAlignment="1">
      <alignment horizontal="center" vertical="center"/>
    </xf>
    <xf numFmtId="1" fontId="21" fillId="4" borderId="0" xfId="0" applyNumberFormat="1" applyFont="1" applyFill="1" applyAlignment="1">
      <alignment horizontal="right" vertical="center"/>
    </xf>
    <xf numFmtId="1" fontId="21" fillId="4" borderId="0" xfId="1" applyNumberFormat="1" applyFont="1" applyFill="1" applyBorder="1" applyAlignment="1">
      <alignment horizontal="right" vertical="center"/>
    </xf>
    <xf numFmtId="2" fontId="21" fillId="4" borderId="1" xfId="0" applyNumberFormat="1" applyFont="1" applyFill="1" applyBorder="1" applyAlignment="1">
      <alignment horizontal="center" vertical="center"/>
    </xf>
    <xf numFmtId="2" fontId="21" fillId="4" borderId="1" xfId="1" applyNumberFormat="1" applyFont="1" applyFill="1" applyBorder="1" applyAlignment="1">
      <alignment horizontal="center" vertical="center"/>
    </xf>
    <xf numFmtId="0" fontId="20" fillId="4" borderId="6" xfId="0" applyFont="1" applyFill="1" applyBorder="1" applyAlignment="1">
      <alignment horizontal="left" vertical="center" wrapText="1"/>
    </xf>
    <xf numFmtId="0" fontId="21" fillId="4" borderId="13" xfId="0" applyFont="1" applyFill="1" applyBorder="1" applyAlignment="1">
      <alignment horizontal="center" vertical="center"/>
    </xf>
    <xf numFmtId="0" fontId="21" fillId="4" borderId="35" xfId="0" applyFont="1" applyFill="1" applyBorder="1" applyAlignment="1">
      <alignment horizontal="center" vertical="center"/>
    </xf>
    <xf numFmtId="0" fontId="21" fillId="4" borderId="71" xfId="0" applyFont="1" applyFill="1" applyBorder="1" applyAlignment="1">
      <alignment horizontal="center" vertical="center"/>
    </xf>
    <xf numFmtId="0" fontId="21" fillId="4" borderId="72" xfId="0" quotePrefix="1" applyFont="1" applyFill="1" applyBorder="1" applyAlignment="1">
      <alignment horizontal="center" vertical="center"/>
    </xf>
    <xf numFmtId="0" fontId="21" fillId="4" borderId="74" xfId="0" quotePrefix="1" applyFont="1" applyFill="1" applyBorder="1" applyAlignment="1">
      <alignment horizontal="center" vertical="center"/>
    </xf>
    <xf numFmtId="167" fontId="22" fillId="8" borderId="0" xfId="3" applyNumberFormat="1" applyFont="1" applyFill="1" applyAlignment="1">
      <alignment vertical="center"/>
    </xf>
    <xf numFmtId="0" fontId="16" fillId="6" borderId="0" xfId="0" applyFont="1" applyFill="1" applyAlignment="1">
      <alignment horizontal="center" vertical="center"/>
    </xf>
    <xf numFmtId="0" fontId="15" fillId="7" borderId="0" xfId="0" applyFont="1" applyFill="1" applyAlignment="1">
      <alignment horizontal="center" vertical="center"/>
    </xf>
    <xf numFmtId="0" fontId="17" fillId="10" borderId="14" xfId="0" applyFont="1" applyFill="1" applyBorder="1" applyAlignment="1">
      <alignment vertical="center"/>
    </xf>
    <xf numFmtId="0" fontId="17" fillId="10" borderId="0" xfId="0" applyFont="1" applyFill="1" applyAlignment="1">
      <alignment vertical="center"/>
    </xf>
    <xf numFmtId="0" fontId="17" fillId="7" borderId="1" xfId="0" applyFont="1" applyFill="1" applyBorder="1" applyAlignment="1">
      <alignment horizontal="center" vertical="center" wrapText="1"/>
    </xf>
    <xf numFmtId="0" fontId="24" fillId="6" borderId="1" xfId="0" applyFont="1" applyFill="1" applyBorder="1" applyAlignment="1">
      <alignment horizontal="center" vertical="center"/>
    </xf>
    <xf numFmtId="9" fontId="24" fillId="6" borderId="1" xfId="1" applyFont="1" applyFill="1" applyBorder="1" applyAlignment="1">
      <alignment horizontal="center" vertical="center"/>
    </xf>
    <xf numFmtId="0" fontId="24" fillId="6" borderId="1" xfId="0" applyFont="1" applyFill="1" applyBorder="1" applyAlignment="1">
      <alignment vertical="center"/>
    </xf>
    <xf numFmtId="0" fontId="24" fillId="6" borderId="0" xfId="0" applyFont="1" applyFill="1" applyAlignment="1">
      <alignment vertical="center"/>
    </xf>
    <xf numFmtId="0" fontId="24" fillId="6" borderId="13" xfId="0" applyFont="1" applyFill="1" applyBorder="1" applyAlignment="1">
      <alignment horizontal="center" vertical="center"/>
    </xf>
    <xf numFmtId="9" fontId="24" fillId="6" borderId="13" xfId="1" applyFont="1" applyFill="1" applyBorder="1" applyAlignment="1">
      <alignment horizontal="center" vertical="center"/>
    </xf>
    <xf numFmtId="0" fontId="24" fillId="6" borderId="11" xfId="0" applyFont="1" applyFill="1" applyBorder="1" applyAlignment="1">
      <alignment horizontal="center" vertical="center"/>
    </xf>
    <xf numFmtId="0" fontId="24" fillId="6" borderId="35" xfId="0" applyFont="1" applyFill="1" applyBorder="1" applyAlignment="1">
      <alignment horizontal="center" vertical="center"/>
    </xf>
    <xf numFmtId="9" fontId="24" fillId="6" borderId="27" xfId="1" applyFont="1" applyFill="1" applyBorder="1" applyAlignment="1">
      <alignment horizontal="center" vertical="center"/>
    </xf>
    <xf numFmtId="9" fontId="24" fillId="6" borderId="29" xfId="1" applyFont="1" applyFill="1" applyBorder="1" applyAlignment="1">
      <alignment horizontal="center" vertical="center"/>
    </xf>
    <xf numFmtId="0" fontId="24" fillId="6" borderId="29" xfId="0" applyFont="1" applyFill="1" applyBorder="1" applyAlignment="1">
      <alignment horizontal="center" vertical="center"/>
    </xf>
    <xf numFmtId="0" fontId="24" fillId="6" borderId="71" xfId="0" applyFont="1" applyFill="1" applyBorder="1" applyAlignment="1">
      <alignment horizontal="center" vertical="center"/>
    </xf>
    <xf numFmtId="9" fontId="24" fillId="6" borderId="49" xfId="1" applyFont="1" applyFill="1" applyBorder="1" applyAlignment="1">
      <alignment horizontal="center" vertical="center"/>
    </xf>
    <xf numFmtId="9" fontId="24" fillId="6" borderId="49" xfId="0" applyNumberFormat="1" applyFont="1" applyFill="1" applyBorder="1" applyAlignment="1">
      <alignment horizontal="center" vertical="center"/>
    </xf>
    <xf numFmtId="0" fontId="24" fillId="6" borderId="27" xfId="0" applyFont="1" applyFill="1" applyBorder="1" applyAlignment="1">
      <alignment horizontal="center" vertical="center"/>
    </xf>
    <xf numFmtId="0" fontId="24" fillId="6" borderId="72" xfId="0" quotePrefix="1" applyFont="1" applyFill="1" applyBorder="1" applyAlignment="1">
      <alignment horizontal="center" vertical="center"/>
    </xf>
    <xf numFmtId="0" fontId="24" fillId="6" borderId="73" xfId="0" quotePrefix="1" applyFont="1" applyFill="1" applyBorder="1" applyAlignment="1">
      <alignment horizontal="center" vertical="center"/>
    </xf>
    <xf numFmtId="0" fontId="24" fillId="6" borderId="49" xfId="0" applyFont="1" applyFill="1" applyBorder="1" applyAlignment="1">
      <alignment horizontal="center" vertical="center"/>
    </xf>
    <xf numFmtId="0" fontId="24" fillId="6" borderId="74" xfId="0" quotePrefix="1" applyFont="1" applyFill="1" applyBorder="1" applyAlignment="1">
      <alignment horizontal="center" vertical="center"/>
    </xf>
    <xf numFmtId="0" fontId="24" fillId="6" borderId="48" xfId="0" quotePrefix="1" applyFont="1" applyFill="1" applyBorder="1" applyAlignment="1">
      <alignment horizontal="center" vertical="center"/>
    </xf>
    <xf numFmtId="0" fontId="16" fillId="6" borderId="0" xfId="0" applyFont="1" applyFill="1" applyAlignment="1">
      <alignment horizontal="center" vertical="center" wrapText="1"/>
    </xf>
    <xf numFmtId="0" fontId="17" fillId="10" borderId="12" xfId="0" applyFont="1" applyFill="1" applyBorder="1" applyAlignment="1">
      <alignment vertical="center" wrapText="1"/>
    </xf>
    <xf numFmtId="0" fontId="18" fillId="4" borderId="59" xfId="0" applyFont="1" applyFill="1" applyBorder="1" applyAlignment="1">
      <alignment horizontal="center" vertical="center" wrapText="1"/>
    </xf>
    <xf numFmtId="0" fontId="18" fillId="4" borderId="60" xfId="0" applyFont="1" applyFill="1" applyBorder="1" applyAlignment="1">
      <alignment horizontal="center" vertical="center" wrapText="1"/>
    </xf>
    <xf numFmtId="0" fontId="18" fillId="4" borderId="61" xfId="0" applyFont="1" applyFill="1" applyBorder="1" applyAlignment="1">
      <alignment horizontal="center" vertical="center" wrapText="1"/>
    </xf>
    <xf numFmtId="0" fontId="24" fillId="6" borderId="19" xfId="0" applyFont="1" applyFill="1" applyBorder="1" applyAlignment="1">
      <alignment vertical="center"/>
    </xf>
    <xf numFmtId="0" fontId="24" fillId="6" borderId="21" xfId="0" applyFont="1" applyFill="1" applyBorder="1" applyAlignment="1">
      <alignment vertical="center"/>
    </xf>
    <xf numFmtId="168" fontId="21" fillId="4" borderId="1" xfId="3" applyNumberFormat="1" applyFont="1" applyFill="1" applyBorder="1" applyAlignment="1">
      <alignment horizontal="left" vertical="center"/>
    </xf>
    <xf numFmtId="168" fontId="21" fillId="4" borderId="30" xfId="3" applyNumberFormat="1" applyFont="1" applyFill="1" applyBorder="1" applyAlignment="1">
      <alignment horizontal="left" vertical="center"/>
    </xf>
    <xf numFmtId="168" fontId="21" fillId="4" borderId="41" xfId="3" applyNumberFormat="1" applyFont="1" applyFill="1" applyBorder="1" applyAlignment="1">
      <alignment horizontal="left" vertical="center"/>
    </xf>
    <xf numFmtId="168" fontId="21" fillId="4" borderId="53" xfId="3" applyNumberFormat="1" applyFont="1" applyFill="1" applyBorder="1" applyAlignment="1">
      <alignment horizontal="left" vertical="center"/>
    </xf>
    <xf numFmtId="168" fontId="21" fillId="4" borderId="2" xfId="3" applyNumberFormat="1" applyFont="1" applyFill="1" applyBorder="1" applyAlignment="1">
      <alignment horizontal="left" vertical="center"/>
    </xf>
    <xf numFmtId="168" fontId="21" fillId="4" borderId="23" xfId="3" applyNumberFormat="1" applyFont="1" applyFill="1" applyBorder="1" applyAlignment="1">
      <alignment horizontal="left" vertical="center"/>
    </xf>
    <xf numFmtId="168" fontId="21" fillId="4" borderId="32" xfId="3" applyNumberFormat="1" applyFont="1" applyFill="1" applyBorder="1" applyAlignment="1">
      <alignment horizontal="left" vertical="center"/>
    </xf>
    <xf numFmtId="168" fontId="21" fillId="4" borderId="31" xfId="3" applyNumberFormat="1" applyFont="1" applyFill="1" applyBorder="1" applyAlignment="1">
      <alignment horizontal="left" vertical="center"/>
    </xf>
    <xf numFmtId="168" fontId="21" fillId="4" borderId="54" xfId="3" applyNumberFormat="1" applyFont="1" applyFill="1" applyBorder="1" applyAlignment="1">
      <alignment horizontal="left" vertical="center"/>
    </xf>
    <xf numFmtId="168" fontId="21" fillId="4" borderId="0" xfId="3" applyNumberFormat="1" applyFont="1" applyFill="1" applyBorder="1" applyAlignment="1">
      <alignment horizontal="left" vertical="center"/>
    </xf>
    <xf numFmtId="168" fontId="21" fillId="4" borderId="0" xfId="3" applyNumberFormat="1" applyFont="1" applyFill="1" applyAlignment="1">
      <alignment vertical="center"/>
    </xf>
    <xf numFmtId="168" fontId="21" fillId="4" borderId="0" xfId="3" applyNumberFormat="1" applyFont="1" applyFill="1" applyBorder="1" applyAlignment="1">
      <alignment vertical="center"/>
    </xf>
    <xf numFmtId="168" fontId="21" fillId="4" borderId="1" xfId="3" applyNumberFormat="1" applyFont="1" applyFill="1" applyBorder="1" applyAlignment="1">
      <alignment vertical="center"/>
    </xf>
    <xf numFmtId="168" fontId="21" fillId="4" borderId="30" xfId="3" applyNumberFormat="1" applyFont="1" applyFill="1" applyBorder="1" applyAlignment="1">
      <alignment vertical="center"/>
    </xf>
    <xf numFmtId="168" fontId="21" fillId="4" borderId="19" xfId="3" applyNumberFormat="1" applyFont="1" applyFill="1" applyBorder="1" applyAlignment="1">
      <alignment vertical="center"/>
    </xf>
    <xf numFmtId="168" fontId="21" fillId="4" borderId="30" xfId="3" applyNumberFormat="1" applyFont="1" applyFill="1" applyBorder="1" applyAlignment="1">
      <alignment horizontal="right" vertical="center"/>
    </xf>
    <xf numFmtId="168" fontId="21" fillId="4" borderId="5" xfId="3" applyNumberFormat="1" applyFont="1" applyFill="1" applyBorder="1" applyAlignment="1">
      <alignment horizontal="right" vertical="center"/>
    </xf>
    <xf numFmtId="168" fontId="21" fillId="4" borderId="1" xfId="3" applyNumberFormat="1" applyFont="1" applyFill="1" applyBorder="1" applyAlignment="1">
      <alignment horizontal="right" vertical="center"/>
    </xf>
    <xf numFmtId="168" fontId="21" fillId="4" borderId="5" xfId="3" applyNumberFormat="1" applyFont="1" applyFill="1" applyBorder="1" applyAlignment="1">
      <alignment vertical="center"/>
    </xf>
    <xf numFmtId="168" fontId="21" fillId="4" borderId="32" xfId="3" applyNumberFormat="1" applyFont="1" applyFill="1" applyBorder="1" applyAlignment="1">
      <alignment vertical="center"/>
    </xf>
    <xf numFmtId="168" fontId="21" fillId="4" borderId="21" xfId="3" applyNumberFormat="1" applyFont="1" applyFill="1" applyBorder="1" applyAlignment="1">
      <alignment vertical="center"/>
    </xf>
    <xf numFmtId="168" fontId="21" fillId="4" borderId="37" xfId="3" applyNumberFormat="1" applyFont="1" applyFill="1" applyBorder="1" applyAlignment="1">
      <alignment vertical="center"/>
    </xf>
    <xf numFmtId="168" fontId="21" fillId="4" borderId="38" xfId="3" applyNumberFormat="1" applyFont="1" applyFill="1" applyBorder="1" applyAlignment="1">
      <alignment vertical="center"/>
    </xf>
    <xf numFmtId="168" fontId="21" fillId="4" borderId="17" xfId="3" applyNumberFormat="1" applyFont="1" applyFill="1" applyBorder="1" applyAlignment="1">
      <alignment vertical="center"/>
    </xf>
    <xf numFmtId="168" fontId="21" fillId="4" borderId="31" xfId="3" applyNumberFormat="1" applyFont="1" applyFill="1" applyBorder="1" applyAlignment="1">
      <alignment vertical="center"/>
    </xf>
    <xf numFmtId="168" fontId="21" fillId="4" borderId="37" xfId="3" applyNumberFormat="1" applyFont="1" applyFill="1" applyBorder="1" applyAlignment="1">
      <alignment horizontal="left" vertical="center"/>
    </xf>
    <xf numFmtId="168" fontId="21" fillId="4" borderId="38" xfId="3" applyNumberFormat="1" applyFont="1" applyFill="1" applyBorder="1" applyAlignment="1">
      <alignment horizontal="left" vertical="center"/>
    </xf>
    <xf numFmtId="168" fontId="21" fillId="4" borderId="19" xfId="3" applyNumberFormat="1" applyFont="1" applyFill="1" applyBorder="1" applyAlignment="1">
      <alignment horizontal="right" vertical="center"/>
    </xf>
    <xf numFmtId="168" fontId="21" fillId="4" borderId="0" xfId="3" applyNumberFormat="1" applyFont="1" applyFill="1" applyAlignment="1">
      <alignment horizontal="right" vertical="center"/>
    </xf>
    <xf numFmtId="168" fontId="21" fillId="4" borderId="5" xfId="3" applyNumberFormat="1" applyFont="1" applyFill="1" applyBorder="1" applyAlignment="1">
      <alignment horizontal="left" vertical="center"/>
    </xf>
    <xf numFmtId="168" fontId="21" fillId="4" borderId="33" xfId="3" applyNumberFormat="1" applyFont="1" applyFill="1" applyBorder="1" applyAlignment="1">
      <alignment vertical="center"/>
    </xf>
    <xf numFmtId="168" fontId="21" fillId="4" borderId="36" xfId="3" applyNumberFormat="1" applyFont="1" applyFill="1" applyBorder="1" applyAlignment="1">
      <alignment horizontal="left" vertical="center"/>
    </xf>
    <xf numFmtId="168" fontId="20" fillId="4" borderId="0" xfId="3" applyNumberFormat="1" applyFont="1" applyFill="1" applyAlignment="1">
      <alignment horizontal="left" vertical="center"/>
    </xf>
    <xf numFmtId="43" fontId="21" fillId="4" borderId="2" xfId="2" applyFont="1" applyFill="1" applyBorder="1" applyAlignment="1">
      <alignment vertical="center"/>
    </xf>
    <xf numFmtId="168" fontId="22" fillId="8" borderId="0" xfId="3" applyNumberFormat="1" applyFont="1" applyFill="1" applyAlignment="1">
      <alignment vertical="center"/>
    </xf>
    <xf numFmtId="0" fontId="16" fillId="6" borderId="140" xfId="0" applyFont="1" applyFill="1" applyBorder="1" applyAlignment="1">
      <alignment horizontal="center" vertical="center" wrapText="1"/>
    </xf>
    <xf numFmtId="0" fontId="16" fillId="6" borderId="141" xfId="0" applyFont="1" applyFill="1" applyBorder="1" applyAlignment="1">
      <alignment horizontal="center" vertical="center" wrapText="1"/>
    </xf>
    <xf numFmtId="168" fontId="16" fillId="6" borderId="141" xfId="3" applyNumberFormat="1" applyFont="1" applyFill="1" applyBorder="1" applyAlignment="1">
      <alignment horizontal="center" vertical="center" wrapText="1"/>
    </xf>
    <xf numFmtId="168" fontId="16" fillId="6" borderId="142" xfId="3" applyNumberFormat="1" applyFont="1" applyFill="1" applyBorder="1" applyAlignment="1">
      <alignment horizontal="center" vertical="center" wrapText="1"/>
    </xf>
    <xf numFmtId="168" fontId="15" fillId="7" borderId="141" xfId="3" applyNumberFormat="1" applyFont="1" applyFill="1" applyBorder="1" applyAlignment="1">
      <alignment horizontal="center" vertical="center" wrapText="1"/>
    </xf>
    <xf numFmtId="168" fontId="18" fillId="6" borderId="7" xfId="3" applyNumberFormat="1" applyFont="1" applyFill="1" applyBorder="1" applyAlignment="1">
      <alignment horizontal="center" vertical="center" wrapText="1"/>
    </xf>
    <xf numFmtId="168" fontId="18" fillId="6" borderId="30" xfId="3" applyNumberFormat="1" applyFont="1" applyFill="1" applyBorder="1" applyAlignment="1">
      <alignment horizontal="center" vertical="center" wrapText="1"/>
    </xf>
    <xf numFmtId="168" fontId="18" fillId="6" borderId="1" xfId="3" applyNumberFormat="1" applyFont="1" applyFill="1" applyBorder="1" applyAlignment="1">
      <alignment horizontal="center" vertical="center" wrapText="1"/>
    </xf>
    <xf numFmtId="168" fontId="18" fillId="6" borderId="37" xfId="3" applyNumberFormat="1" applyFont="1" applyFill="1" applyBorder="1" applyAlignment="1">
      <alignment horizontal="center" vertical="center" wrapText="1"/>
    </xf>
    <xf numFmtId="168" fontId="18" fillId="6" borderId="38" xfId="3" applyNumberFormat="1" applyFont="1" applyFill="1" applyBorder="1" applyAlignment="1">
      <alignment horizontal="center" vertical="center" wrapText="1"/>
    </xf>
    <xf numFmtId="168" fontId="20" fillId="9" borderId="1" xfId="3" applyNumberFormat="1" applyFont="1" applyFill="1" applyBorder="1" applyAlignment="1">
      <alignment horizontal="left" vertical="center" wrapText="1"/>
    </xf>
    <xf numFmtId="168" fontId="20" fillId="9" borderId="30" xfId="3" applyNumberFormat="1" applyFont="1" applyFill="1" applyBorder="1" applyAlignment="1">
      <alignment horizontal="left" vertical="center" wrapText="1"/>
    </xf>
    <xf numFmtId="168" fontId="20" fillId="9" borderId="53" xfId="3" applyNumberFormat="1" applyFont="1" applyFill="1" applyBorder="1" applyAlignment="1">
      <alignment horizontal="left" vertical="center" wrapText="1"/>
    </xf>
    <xf numFmtId="168" fontId="18" fillId="6" borderId="18" xfId="3" applyNumberFormat="1" applyFont="1" applyFill="1" applyBorder="1" applyAlignment="1">
      <alignment horizontal="center" vertical="center" wrapText="1"/>
    </xf>
    <xf numFmtId="168" fontId="18" fillId="6" borderId="24" xfId="3" applyNumberFormat="1" applyFont="1" applyFill="1" applyBorder="1" applyAlignment="1">
      <alignment horizontal="center" vertical="center" wrapText="1"/>
    </xf>
    <xf numFmtId="168" fontId="18" fillId="6" borderId="8" xfId="3" applyNumberFormat="1" applyFont="1" applyFill="1" applyBorder="1" applyAlignment="1">
      <alignment horizontal="center" vertical="center" wrapText="1"/>
    </xf>
    <xf numFmtId="168" fontId="18" fillId="6" borderId="19" xfId="3" applyNumberFormat="1" applyFont="1" applyFill="1" applyBorder="1" applyAlignment="1">
      <alignment horizontal="center" vertical="center" wrapText="1"/>
    </xf>
    <xf numFmtId="168" fontId="18" fillId="6" borderId="16" xfId="3" applyNumberFormat="1" applyFont="1" applyFill="1" applyBorder="1" applyAlignment="1">
      <alignment horizontal="center" vertical="center" wrapText="1"/>
    </xf>
    <xf numFmtId="168" fontId="18" fillId="6" borderId="43" xfId="3" applyNumberFormat="1" applyFont="1" applyFill="1" applyBorder="1" applyAlignment="1">
      <alignment horizontal="center" vertical="center" wrapText="1"/>
    </xf>
    <xf numFmtId="168" fontId="20" fillId="9" borderId="0" xfId="3" applyNumberFormat="1" applyFont="1" applyFill="1" applyAlignment="1">
      <alignment vertical="center" wrapText="1"/>
    </xf>
    <xf numFmtId="168" fontId="18" fillId="6" borderId="35" xfId="3" applyNumberFormat="1" applyFont="1" applyFill="1" applyBorder="1" applyAlignment="1">
      <alignment horizontal="center" vertical="center" wrapText="1"/>
    </xf>
    <xf numFmtId="168" fontId="24" fillId="6" borderId="1" xfId="3" applyNumberFormat="1" applyFont="1" applyFill="1" applyBorder="1" applyAlignment="1">
      <alignment horizontal="center" vertical="center" wrapText="1"/>
    </xf>
    <xf numFmtId="168" fontId="24" fillId="6" borderId="33" xfId="3" applyNumberFormat="1" applyFont="1" applyFill="1" applyBorder="1" applyAlignment="1">
      <alignment horizontal="center" vertical="center" wrapText="1"/>
    </xf>
    <xf numFmtId="168" fontId="24" fillId="6" borderId="30" xfId="3" applyNumberFormat="1" applyFont="1" applyFill="1" applyBorder="1" applyAlignment="1">
      <alignment horizontal="center" vertical="center" wrapText="1"/>
    </xf>
    <xf numFmtId="168" fontId="24" fillId="6" borderId="43" xfId="3" applyNumberFormat="1" applyFont="1" applyFill="1" applyBorder="1" applyAlignment="1">
      <alignment horizontal="center" vertical="center" wrapText="1"/>
    </xf>
    <xf numFmtId="168" fontId="24" fillId="6" borderId="8" xfId="3" applyNumberFormat="1" applyFont="1" applyFill="1" applyBorder="1" applyAlignment="1">
      <alignment horizontal="center" vertical="center" wrapText="1"/>
    </xf>
    <xf numFmtId="168" fontId="24" fillId="6" borderId="1" xfId="3" applyNumberFormat="1" applyFont="1" applyFill="1" applyBorder="1" applyAlignment="1">
      <alignment horizontal="left" vertical="center"/>
    </xf>
    <xf numFmtId="168" fontId="26" fillId="6" borderId="1" xfId="3" applyNumberFormat="1" applyFont="1" applyFill="1" applyBorder="1" applyAlignment="1">
      <alignment horizontal="left" vertical="center" wrapText="1"/>
    </xf>
    <xf numFmtId="168" fontId="24" fillId="6" borderId="32" xfId="3" applyNumberFormat="1" applyFont="1" applyFill="1" applyBorder="1" applyAlignment="1">
      <alignment horizontal="left" vertical="center"/>
    </xf>
    <xf numFmtId="168" fontId="24" fillId="6" borderId="1" xfId="3" applyNumberFormat="1" applyFont="1" applyFill="1" applyBorder="1" applyAlignment="1">
      <alignment vertical="center"/>
    </xf>
    <xf numFmtId="168" fontId="24" fillId="6" borderId="1" xfId="3" applyNumberFormat="1" applyFont="1" applyFill="1" applyBorder="1" applyAlignment="1">
      <alignment horizontal="right" vertical="center"/>
    </xf>
    <xf numFmtId="168" fontId="24" fillId="6" borderId="32" xfId="3" applyNumberFormat="1" applyFont="1" applyFill="1" applyBorder="1" applyAlignment="1">
      <alignment vertical="center"/>
    </xf>
    <xf numFmtId="168" fontId="24" fillId="6" borderId="19" xfId="3" applyNumberFormat="1" applyFont="1" applyFill="1" applyBorder="1" applyAlignment="1">
      <alignment vertical="center"/>
    </xf>
    <xf numFmtId="168" fontId="24" fillId="6" borderId="21" xfId="3" applyNumberFormat="1" applyFont="1" applyFill="1" applyBorder="1" applyAlignment="1">
      <alignment vertical="center"/>
    </xf>
    <xf numFmtId="168" fontId="24" fillId="6" borderId="31" xfId="3" applyNumberFormat="1" applyFont="1" applyFill="1" applyBorder="1" applyAlignment="1">
      <alignment vertical="center"/>
    </xf>
    <xf numFmtId="168" fontId="24" fillId="6" borderId="38" xfId="3" applyNumberFormat="1" applyFont="1" applyFill="1" applyBorder="1" applyAlignment="1">
      <alignment vertical="center"/>
    </xf>
    <xf numFmtId="168" fontId="24" fillId="6" borderId="19" xfId="3" applyNumberFormat="1" applyFont="1" applyFill="1" applyBorder="1" applyAlignment="1">
      <alignment horizontal="right" vertical="center"/>
    </xf>
    <xf numFmtId="168" fontId="26" fillId="6" borderId="0" xfId="3" applyNumberFormat="1" applyFont="1" applyFill="1" applyAlignment="1">
      <alignment horizontal="left" vertical="center"/>
    </xf>
    <xf numFmtId="168" fontId="24" fillId="6" borderId="24" xfId="3" applyNumberFormat="1" applyFont="1" applyFill="1" applyBorder="1" applyAlignment="1">
      <alignment horizontal="center" vertical="center" wrapText="1"/>
    </xf>
    <xf numFmtId="168" fontId="24" fillId="6" borderId="2" xfId="3" applyNumberFormat="1" applyFont="1" applyFill="1" applyBorder="1" applyAlignment="1">
      <alignment vertical="center"/>
    </xf>
    <xf numFmtId="168" fontId="24" fillId="6" borderId="23" xfId="3" applyNumberFormat="1" applyFont="1" applyFill="1" applyBorder="1" applyAlignment="1">
      <alignment vertical="center"/>
    </xf>
    <xf numFmtId="168" fontId="24" fillId="6" borderId="19" xfId="3" applyNumberFormat="1" applyFont="1" applyFill="1" applyBorder="1" applyAlignment="1">
      <alignment horizontal="left" vertical="center"/>
    </xf>
    <xf numFmtId="168" fontId="26" fillId="6" borderId="19" xfId="3" applyNumberFormat="1" applyFont="1" applyFill="1" applyBorder="1" applyAlignment="1">
      <alignment horizontal="left" vertical="center" wrapText="1"/>
    </xf>
    <xf numFmtId="168" fontId="24" fillId="6" borderId="21" xfId="3" applyNumberFormat="1" applyFont="1" applyFill="1" applyBorder="1" applyAlignment="1">
      <alignment horizontal="left" vertical="center"/>
    </xf>
    <xf numFmtId="168" fontId="24" fillId="6" borderId="17" xfId="3" applyNumberFormat="1" applyFont="1" applyFill="1" applyBorder="1" applyAlignment="1">
      <alignment vertical="center"/>
    </xf>
    <xf numFmtId="168" fontId="24" fillId="6" borderId="65" xfId="3" applyNumberFormat="1" applyFont="1" applyFill="1" applyBorder="1" applyAlignment="1">
      <alignment vertical="center"/>
    </xf>
    <xf numFmtId="168" fontId="17" fillId="7" borderId="7" xfId="3" applyNumberFormat="1" applyFont="1" applyFill="1" applyBorder="1" applyAlignment="1">
      <alignment horizontal="center" vertical="center" wrapText="1"/>
    </xf>
    <xf numFmtId="168" fontId="17" fillId="7" borderId="1" xfId="3" applyNumberFormat="1" applyFont="1" applyFill="1" applyBorder="1" applyAlignment="1">
      <alignment horizontal="center" vertical="center" wrapText="1"/>
    </xf>
    <xf numFmtId="168" fontId="17" fillId="7" borderId="17" xfId="3" applyNumberFormat="1" applyFont="1" applyFill="1" applyBorder="1" applyAlignment="1">
      <alignment horizontal="center" vertical="center" wrapText="1"/>
    </xf>
    <xf numFmtId="168" fontId="17" fillId="7" borderId="64" xfId="3" applyNumberFormat="1" applyFont="1" applyFill="1" applyBorder="1" applyAlignment="1">
      <alignment horizontal="center" vertical="center" wrapText="1"/>
    </xf>
    <xf numFmtId="168" fontId="17" fillId="7" borderId="2" xfId="3" applyNumberFormat="1" applyFont="1" applyFill="1" applyBorder="1" applyAlignment="1">
      <alignment horizontal="center" vertical="center" wrapText="1"/>
    </xf>
    <xf numFmtId="168" fontId="17" fillId="7" borderId="45" xfId="3" applyNumberFormat="1" applyFont="1" applyFill="1" applyBorder="1" applyAlignment="1">
      <alignment horizontal="center" vertical="center" wrapText="1"/>
    </xf>
    <xf numFmtId="168" fontId="17" fillId="7" borderId="19" xfId="3" applyNumberFormat="1" applyFont="1" applyFill="1" applyBorder="1" applyAlignment="1">
      <alignment horizontal="center" vertical="center" wrapText="1"/>
    </xf>
    <xf numFmtId="168" fontId="17" fillId="7" borderId="34" xfId="3" applyNumberFormat="1" applyFont="1" applyFill="1" applyBorder="1" applyAlignment="1">
      <alignment horizontal="center" vertical="center" wrapText="1"/>
    </xf>
    <xf numFmtId="168" fontId="17" fillId="7" borderId="44" xfId="3" applyNumberFormat="1" applyFont="1" applyFill="1" applyBorder="1" applyAlignment="1">
      <alignment horizontal="center" vertical="center" wrapText="1"/>
    </xf>
    <xf numFmtId="0" fontId="21" fillId="4" borderId="4" xfId="0" applyFont="1" applyFill="1" applyBorder="1" applyAlignment="1">
      <alignment vertical="center"/>
    </xf>
    <xf numFmtId="0" fontId="21" fillId="4" borderId="37" xfId="0" applyFont="1" applyFill="1" applyBorder="1" applyAlignment="1">
      <alignment vertical="center"/>
    </xf>
    <xf numFmtId="0" fontId="21" fillId="4" borderId="30" xfId="0" applyFont="1" applyFill="1" applyBorder="1" applyAlignment="1">
      <alignment vertical="center"/>
    </xf>
    <xf numFmtId="0" fontId="21" fillId="4" borderId="23" xfId="0" applyFont="1" applyFill="1" applyBorder="1" applyAlignment="1">
      <alignment vertical="center"/>
    </xf>
    <xf numFmtId="0" fontId="21" fillId="4" borderId="31" xfId="0" applyFont="1" applyFill="1" applyBorder="1" applyAlignment="1">
      <alignment vertical="center"/>
    </xf>
    <xf numFmtId="0" fontId="21" fillId="4" borderId="14" xfId="0" applyFont="1" applyFill="1" applyBorder="1" applyAlignment="1">
      <alignment vertical="center"/>
    </xf>
    <xf numFmtId="0" fontId="21" fillId="4" borderId="33" xfId="0" applyFont="1" applyFill="1" applyBorder="1" applyAlignment="1">
      <alignment vertical="center"/>
    </xf>
    <xf numFmtId="0" fontId="21" fillId="4" borderId="7" xfId="0" applyFont="1" applyFill="1" applyBorder="1" applyAlignment="1">
      <alignment vertical="center"/>
    </xf>
    <xf numFmtId="0" fontId="21" fillId="4" borderId="5" xfId="0" applyFont="1" applyFill="1" applyBorder="1" applyAlignment="1">
      <alignment vertical="center"/>
    </xf>
    <xf numFmtId="0" fontId="21" fillId="4" borderId="36" xfId="0" applyFont="1" applyFill="1" applyBorder="1" applyAlignment="1">
      <alignment vertical="center"/>
    </xf>
    <xf numFmtId="3" fontId="21" fillId="4" borderId="30" xfId="0" applyNumberFormat="1" applyFont="1" applyFill="1" applyBorder="1" applyAlignment="1">
      <alignment vertical="center"/>
    </xf>
    <xf numFmtId="3" fontId="21" fillId="4" borderId="1" xfId="0" applyNumberFormat="1" applyFont="1" applyFill="1" applyBorder="1" applyAlignment="1">
      <alignment vertical="center"/>
    </xf>
    <xf numFmtId="167" fontId="21" fillId="4" borderId="30" xfId="3" applyNumberFormat="1" applyFont="1" applyFill="1" applyBorder="1" applyAlignment="1">
      <alignment vertical="center"/>
    </xf>
    <xf numFmtId="167" fontId="21" fillId="4" borderId="5" xfId="3" applyNumberFormat="1" applyFont="1" applyFill="1" applyBorder="1" applyAlignment="1">
      <alignment vertical="center"/>
    </xf>
    <xf numFmtId="167" fontId="21" fillId="4" borderId="2" xfId="3" applyNumberFormat="1" applyFont="1" applyFill="1" applyBorder="1" applyAlignment="1">
      <alignment vertical="center"/>
    </xf>
    <xf numFmtId="167" fontId="21" fillId="4" borderId="31" xfId="3" applyNumberFormat="1" applyFont="1" applyFill="1" applyBorder="1" applyAlignment="1">
      <alignment vertical="center"/>
    </xf>
    <xf numFmtId="167" fontId="21" fillId="4" borderId="36" xfId="3" applyNumberFormat="1" applyFont="1" applyFill="1" applyBorder="1" applyAlignment="1">
      <alignment vertical="center"/>
    </xf>
    <xf numFmtId="3" fontId="21" fillId="4" borderId="53" xfId="0" applyNumberFormat="1" applyFont="1" applyFill="1" applyBorder="1" applyAlignment="1">
      <alignment vertical="center"/>
    </xf>
    <xf numFmtId="167" fontId="21" fillId="4" borderId="53" xfId="3" applyNumberFormat="1" applyFont="1" applyFill="1" applyBorder="1" applyAlignment="1">
      <alignment vertical="center"/>
    </xf>
    <xf numFmtId="0" fontId="21" fillId="4" borderId="12" xfId="0" applyFont="1" applyFill="1" applyBorder="1" applyAlignment="1">
      <alignment vertical="center"/>
    </xf>
    <xf numFmtId="9" fontId="21" fillId="4" borderId="30" xfId="0" applyNumberFormat="1" applyFont="1" applyFill="1" applyBorder="1" applyAlignment="1">
      <alignment vertical="center"/>
    </xf>
    <xf numFmtId="9" fontId="21" fillId="4" borderId="5" xfId="0" applyNumberFormat="1" applyFont="1" applyFill="1" applyBorder="1" applyAlignment="1">
      <alignment vertical="center"/>
    </xf>
    <xf numFmtId="9" fontId="21" fillId="4" borderId="1" xfId="0" applyNumberFormat="1" applyFont="1" applyFill="1" applyBorder="1" applyAlignment="1">
      <alignment vertical="center"/>
    </xf>
    <xf numFmtId="9" fontId="21" fillId="4" borderId="31" xfId="0" applyNumberFormat="1" applyFont="1" applyFill="1" applyBorder="1" applyAlignment="1">
      <alignment vertical="center"/>
    </xf>
    <xf numFmtId="9" fontId="21" fillId="4" borderId="36" xfId="0" applyNumberFormat="1" applyFont="1" applyFill="1" applyBorder="1" applyAlignment="1">
      <alignment vertical="center"/>
    </xf>
    <xf numFmtId="9" fontId="21" fillId="4" borderId="32" xfId="0" applyNumberFormat="1" applyFont="1" applyFill="1" applyBorder="1" applyAlignment="1">
      <alignment vertical="center"/>
    </xf>
    <xf numFmtId="2" fontId="21" fillId="4" borderId="30" xfId="0" applyNumberFormat="1" applyFont="1" applyFill="1" applyBorder="1" applyAlignment="1">
      <alignment vertical="center"/>
    </xf>
    <xf numFmtId="2" fontId="21" fillId="4" borderId="5" xfId="0" applyNumberFormat="1" applyFont="1" applyFill="1" applyBorder="1" applyAlignment="1">
      <alignment vertical="center"/>
    </xf>
    <xf numFmtId="2" fontId="21" fillId="4" borderId="1" xfId="0" applyNumberFormat="1" applyFont="1" applyFill="1" applyBorder="1" applyAlignment="1">
      <alignment vertical="center"/>
    </xf>
    <xf numFmtId="2" fontId="21" fillId="4" borderId="31" xfId="0" applyNumberFormat="1" applyFont="1" applyFill="1" applyBorder="1" applyAlignment="1">
      <alignment vertical="center"/>
    </xf>
    <xf numFmtId="2" fontId="21" fillId="4" borderId="36" xfId="0" applyNumberFormat="1" applyFont="1" applyFill="1" applyBorder="1" applyAlignment="1">
      <alignment vertical="center"/>
    </xf>
    <xf numFmtId="2" fontId="21" fillId="4" borderId="32" xfId="0" applyNumberFormat="1" applyFont="1" applyFill="1" applyBorder="1" applyAlignment="1">
      <alignment vertical="center"/>
    </xf>
    <xf numFmtId="2" fontId="21" fillId="4" borderId="30" xfId="3" applyNumberFormat="1" applyFont="1" applyFill="1" applyBorder="1" applyAlignment="1">
      <alignment vertical="center"/>
    </xf>
    <xf numFmtId="3" fontId="21" fillId="4" borderId="31" xfId="0" applyNumberFormat="1" applyFont="1" applyFill="1" applyBorder="1" applyAlignment="1">
      <alignment vertical="center"/>
    </xf>
    <xf numFmtId="3" fontId="21" fillId="4" borderId="32" xfId="0" applyNumberFormat="1" applyFont="1" applyFill="1" applyBorder="1" applyAlignment="1">
      <alignment vertical="center"/>
    </xf>
    <xf numFmtId="0" fontId="16" fillId="6" borderId="143" xfId="0" applyFont="1" applyFill="1" applyBorder="1" applyAlignment="1">
      <alignment horizontal="center" vertical="center" wrapText="1"/>
    </xf>
    <xf numFmtId="0" fontId="16" fillId="6" borderId="144" xfId="0" applyFont="1" applyFill="1" applyBorder="1" applyAlignment="1">
      <alignment horizontal="center" vertical="center" wrapText="1"/>
    </xf>
    <xf numFmtId="0" fontId="16" fillId="6" borderId="145" xfId="0" applyFont="1" applyFill="1" applyBorder="1" applyAlignment="1">
      <alignment horizontal="center" vertical="center" wrapText="1"/>
    </xf>
    <xf numFmtId="0" fontId="15" fillId="7" borderId="144" xfId="0" applyFont="1" applyFill="1" applyBorder="1" applyAlignment="1">
      <alignment horizontal="center" vertical="center" wrapText="1"/>
    </xf>
    <xf numFmtId="0" fontId="18" fillId="6" borderId="26" xfId="0" applyFont="1" applyFill="1" applyBorder="1" applyAlignment="1">
      <alignment horizontal="center" vertical="center" wrapText="1"/>
    </xf>
    <xf numFmtId="0" fontId="18" fillId="6" borderId="22" xfId="0" applyFont="1" applyFill="1" applyBorder="1" applyAlignment="1">
      <alignment horizontal="center" vertical="center" wrapText="1"/>
    </xf>
    <xf numFmtId="0" fontId="18" fillId="6" borderId="35"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24" fillId="6" borderId="44" xfId="0" applyFont="1" applyFill="1" applyBorder="1" applyAlignment="1">
      <alignment horizontal="center" vertical="center" wrapText="1"/>
    </xf>
    <xf numFmtId="0" fontId="24" fillId="6" borderId="19" xfId="0" applyFont="1" applyFill="1" applyBorder="1" applyAlignment="1">
      <alignment horizontal="center" vertical="center" wrapText="1"/>
    </xf>
    <xf numFmtId="0" fontId="24" fillId="6" borderId="17" xfId="0" applyFont="1" applyFill="1" applyBorder="1" applyAlignment="1">
      <alignment vertical="center"/>
    </xf>
    <xf numFmtId="0" fontId="24" fillId="6" borderId="2" xfId="0" applyFont="1" applyFill="1" applyBorder="1" applyAlignment="1">
      <alignment vertical="center"/>
    </xf>
    <xf numFmtId="0" fontId="24" fillId="6" borderId="23" xfId="0" applyFont="1" applyFill="1" applyBorder="1" applyAlignment="1">
      <alignment vertical="center"/>
    </xf>
    <xf numFmtId="167" fontId="24" fillId="6" borderId="19" xfId="3" applyNumberFormat="1" applyFont="1" applyFill="1" applyBorder="1" applyAlignment="1">
      <alignment vertical="center"/>
    </xf>
    <xf numFmtId="167" fontId="24" fillId="6" borderId="21" xfId="3" applyNumberFormat="1" applyFont="1" applyFill="1" applyBorder="1" applyAlignment="1">
      <alignment vertical="center"/>
    </xf>
    <xf numFmtId="167" fontId="24" fillId="6" borderId="2" xfId="3" applyNumberFormat="1" applyFont="1" applyFill="1" applyBorder="1" applyAlignment="1">
      <alignment vertical="center"/>
    </xf>
    <xf numFmtId="167" fontId="24" fillId="6" borderId="23" xfId="3" applyNumberFormat="1" applyFont="1" applyFill="1" applyBorder="1" applyAlignment="1">
      <alignment vertical="center"/>
    </xf>
    <xf numFmtId="9" fontId="24" fillId="6" borderId="19" xfId="0" applyNumberFormat="1" applyFont="1" applyFill="1" applyBorder="1" applyAlignment="1">
      <alignment vertical="center"/>
    </xf>
    <xf numFmtId="9" fontId="24" fillId="6" borderId="21" xfId="0" applyNumberFormat="1" applyFont="1" applyFill="1" applyBorder="1" applyAlignment="1">
      <alignment vertical="center"/>
    </xf>
    <xf numFmtId="2" fontId="24" fillId="6" borderId="19" xfId="0" applyNumberFormat="1" applyFont="1" applyFill="1" applyBorder="1" applyAlignment="1">
      <alignment vertical="center"/>
    </xf>
    <xf numFmtId="2" fontId="24" fillId="6" borderId="21" xfId="0" applyNumberFormat="1" applyFont="1" applyFill="1" applyBorder="1" applyAlignment="1">
      <alignment vertical="center"/>
    </xf>
    <xf numFmtId="3" fontId="24" fillId="6" borderId="21" xfId="0" applyNumberFormat="1" applyFont="1" applyFill="1" applyBorder="1" applyAlignment="1">
      <alignment vertical="center"/>
    </xf>
    <xf numFmtId="2" fontId="24" fillId="6" borderId="2" xfId="0" applyNumberFormat="1" applyFont="1" applyFill="1" applyBorder="1" applyAlignment="1">
      <alignment vertical="center"/>
    </xf>
    <xf numFmtId="2" fontId="24" fillId="6" borderId="23" xfId="0" applyNumberFormat="1" applyFont="1" applyFill="1" applyBorder="1" applyAlignment="1">
      <alignment vertical="center"/>
    </xf>
    <xf numFmtId="2" fontId="24" fillId="6" borderId="19" xfId="3" applyNumberFormat="1" applyFont="1" applyFill="1" applyBorder="1" applyAlignment="1">
      <alignment vertical="center"/>
    </xf>
    <xf numFmtId="0" fontId="17" fillId="7" borderId="44" xfId="0"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21" fillId="4" borderId="33" xfId="0" applyFont="1" applyFill="1" applyBorder="1" applyAlignment="1">
      <alignment horizontal="center" vertical="center" wrapText="1"/>
    </xf>
    <xf numFmtId="0" fontId="21" fillId="4" borderId="31"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1" xfId="0" applyFont="1" applyFill="1" applyBorder="1" applyAlignment="1">
      <alignment horizontal="center" vertical="center" wrapText="1"/>
    </xf>
    <xf numFmtId="0" fontId="21" fillId="4" borderId="1" xfId="0" applyFont="1" applyFill="1" applyBorder="1" applyAlignment="1">
      <alignment horizontal="left" vertical="center" readingOrder="1"/>
    </xf>
    <xf numFmtId="3" fontId="21" fillId="4" borderId="32" xfId="0" applyNumberFormat="1" applyFont="1" applyFill="1" applyBorder="1" applyAlignment="1">
      <alignment horizontal="center" vertical="center" wrapText="1"/>
    </xf>
    <xf numFmtId="0" fontId="21" fillId="4" borderId="10" xfId="0" applyFont="1" applyFill="1" applyBorder="1" applyAlignment="1">
      <alignment vertical="center" readingOrder="1"/>
    </xf>
    <xf numFmtId="3" fontId="21" fillId="4" borderId="0" xfId="0" applyNumberFormat="1" applyFont="1" applyFill="1" applyAlignment="1">
      <alignment horizontal="left" vertical="center" wrapText="1" readingOrder="1"/>
    </xf>
    <xf numFmtId="0" fontId="21" fillId="4" borderId="0" xfId="0" applyFont="1" applyFill="1" applyAlignment="1">
      <alignment vertical="center" wrapText="1" readingOrder="1"/>
    </xf>
    <xf numFmtId="0" fontId="21" fillId="4" borderId="1" xfId="0" applyFont="1" applyFill="1" applyBorder="1" applyAlignment="1">
      <alignment horizontal="center" vertical="center" wrapText="1" readingOrder="1"/>
    </xf>
    <xf numFmtId="0" fontId="21" fillId="4" borderId="1" xfId="0" applyFont="1" applyFill="1" applyBorder="1" applyAlignment="1">
      <alignment vertical="center" wrapText="1" readingOrder="1"/>
    </xf>
    <xf numFmtId="0" fontId="21" fillId="4" borderId="0" xfId="0" applyFont="1" applyFill="1" applyAlignment="1">
      <alignment horizontal="left" vertical="center" wrapText="1" readingOrder="1"/>
    </xf>
    <xf numFmtId="3" fontId="21" fillId="4" borderId="1" xfId="0" applyNumberFormat="1" applyFont="1" applyFill="1" applyBorder="1" applyAlignment="1">
      <alignment horizontal="left" vertical="center" wrapText="1"/>
    </xf>
    <xf numFmtId="3" fontId="21" fillId="4" borderId="0" xfId="0" applyNumberFormat="1" applyFont="1" applyFill="1" applyAlignment="1">
      <alignment horizontal="left" vertical="center" wrapText="1"/>
    </xf>
    <xf numFmtId="2" fontId="21" fillId="4" borderId="1" xfId="0" applyNumberFormat="1" applyFont="1" applyFill="1" applyBorder="1" applyAlignment="1">
      <alignment horizontal="left" vertical="center" wrapText="1"/>
    </xf>
    <xf numFmtId="2" fontId="21" fillId="4" borderId="0" xfId="0" applyNumberFormat="1" applyFont="1" applyFill="1" applyAlignment="1">
      <alignment horizontal="left" vertical="center" wrapText="1"/>
    </xf>
    <xf numFmtId="0" fontId="21" fillId="4" borderId="105" xfId="0" applyFont="1" applyFill="1" applyBorder="1" applyAlignment="1">
      <alignment horizontal="left" vertical="center" wrapText="1"/>
    </xf>
    <xf numFmtId="2" fontId="21" fillId="4" borderId="105" xfId="0" applyNumberFormat="1" applyFont="1" applyFill="1" applyBorder="1" applyAlignment="1">
      <alignment horizontal="left" vertical="center" wrapText="1"/>
    </xf>
    <xf numFmtId="0" fontId="21" fillId="4" borderId="31" xfId="0" applyFont="1" applyFill="1" applyBorder="1" applyAlignment="1">
      <alignment vertical="center" wrapText="1"/>
    </xf>
    <xf numFmtId="0" fontId="17" fillId="10" borderId="0" xfId="0" applyFont="1" applyFill="1" applyAlignment="1">
      <alignment vertical="center" wrapText="1" readingOrder="1"/>
    </xf>
    <xf numFmtId="0" fontId="18" fillId="6" borderId="0" xfId="0" applyFont="1" applyFill="1" applyAlignment="1">
      <alignment horizontal="center" vertical="center" wrapText="1" readingOrder="1"/>
    </xf>
    <xf numFmtId="0" fontId="18" fillId="6" borderId="63" xfId="0" applyFont="1" applyFill="1" applyBorder="1" applyAlignment="1">
      <alignment horizontal="center" vertical="center" wrapText="1" readingOrder="1"/>
    </xf>
    <xf numFmtId="0" fontId="18" fillId="6" borderId="88" xfId="0" applyFont="1" applyFill="1" applyBorder="1" applyAlignment="1">
      <alignment horizontal="center" vertical="center" wrapText="1" readingOrder="1"/>
    </xf>
    <xf numFmtId="0" fontId="18" fillId="6" borderId="1" xfId="0" applyFont="1" applyFill="1" applyBorder="1" applyAlignment="1">
      <alignment horizontal="center" vertical="center" wrapText="1" readingOrder="1"/>
    </xf>
    <xf numFmtId="0" fontId="17" fillId="10" borderId="1" xfId="0" applyFont="1" applyFill="1" applyBorder="1" applyAlignment="1">
      <alignment vertical="center" wrapText="1"/>
    </xf>
    <xf numFmtId="0" fontId="24" fillId="6" borderId="1" xfId="0" applyFont="1" applyFill="1" applyBorder="1" applyAlignment="1">
      <alignment horizontal="center" vertical="center" wrapText="1"/>
    </xf>
    <xf numFmtId="3" fontId="24" fillId="6" borderId="1" xfId="0" applyNumberFormat="1" applyFont="1" applyFill="1" applyBorder="1" applyAlignment="1">
      <alignment horizontal="left" vertical="center" readingOrder="1"/>
    </xf>
    <xf numFmtId="0" fontId="24" fillId="6" borderId="1" xfId="0" applyFont="1" applyFill="1" applyBorder="1" applyAlignment="1">
      <alignment horizontal="left" vertical="center" wrapText="1" readingOrder="1"/>
    </xf>
    <xf numFmtId="3" fontId="24" fillId="6" borderId="1" xfId="0" applyNumberFormat="1" applyFont="1" applyFill="1" applyBorder="1" applyAlignment="1">
      <alignment horizontal="left" vertical="center" wrapText="1"/>
    </xf>
    <xf numFmtId="2" fontId="24" fillId="6" borderId="1" xfId="0" applyNumberFormat="1" applyFont="1" applyFill="1" applyBorder="1" applyAlignment="1">
      <alignment horizontal="left" vertical="center" wrapText="1"/>
    </xf>
    <xf numFmtId="3" fontId="24" fillId="6" borderId="21" xfId="0" applyNumberFormat="1" applyFont="1" applyFill="1" applyBorder="1" applyAlignment="1">
      <alignment horizontal="center" vertical="center" wrapText="1"/>
    </xf>
    <xf numFmtId="0" fontId="17" fillId="7" borderId="1" xfId="0" applyFont="1" applyFill="1" applyBorder="1" applyAlignment="1">
      <alignment horizontal="center" vertical="center" wrapText="1" readingOrder="1"/>
    </xf>
    <xf numFmtId="0" fontId="17" fillId="10" borderId="0" xfId="0" applyFont="1" applyFill="1" applyAlignment="1">
      <alignment vertical="center" wrapText="1"/>
    </xf>
    <xf numFmtId="0" fontId="21" fillId="4" borderId="9" xfId="0" applyFont="1" applyFill="1" applyBorder="1" applyAlignment="1">
      <alignment horizontal="center" vertical="center" wrapText="1" readingOrder="1"/>
    </xf>
    <xf numFmtId="0" fontId="17" fillId="10" borderId="9" xfId="0" applyFont="1" applyFill="1" applyBorder="1" applyAlignment="1">
      <alignment horizontal="center" vertical="center" wrapText="1" readingOrder="1"/>
    </xf>
    <xf numFmtId="9" fontId="21" fillId="4" borderId="1" xfId="0" applyNumberFormat="1" applyFont="1" applyFill="1" applyBorder="1" applyAlignment="1">
      <alignment horizontal="left" vertical="center"/>
    </xf>
    <xf numFmtId="3" fontId="21" fillId="4" borderId="1" xfId="0" applyNumberFormat="1" applyFont="1" applyFill="1" applyBorder="1" applyAlignment="1">
      <alignment horizontal="left" vertical="center"/>
    </xf>
    <xf numFmtId="3" fontId="21" fillId="4" borderId="2" xfId="0" applyNumberFormat="1" applyFont="1" applyFill="1" applyBorder="1" applyAlignment="1">
      <alignment horizontal="left" vertical="center"/>
    </xf>
    <xf numFmtId="9" fontId="21" fillId="4" borderId="2" xfId="0" applyNumberFormat="1" applyFont="1" applyFill="1" applyBorder="1" applyAlignment="1">
      <alignment horizontal="left" vertical="center"/>
    </xf>
    <xf numFmtId="9" fontId="21" fillId="4" borderId="1" xfId="1" applyFont="1" applyFill="1" applyBorder="1" applyAlignment="1">
      <alignment horizontal="left" vertical="center"/>
    </xf>
    <xf numFmtId="0" fontId="17" fillId="10" borderId="0" xfId="0" applyFont="1" applyFill="1" applyAlignment="1">
      <alignment horizontal="left" vertical="center"/>
    </xf>
    <xf numFmtId="9" fontId="24" fillId="6" borderId="1" xfId="0" applyNumberFormat="1" applyFont="1" applyFill="1" applyBorder="1" applyAlignment="1">
      <alignment horizontal="left" vertical="center"/>
    </xf>
    <xf numFmtId="0" fontId="24" fillId="6" borderId="1" xfId="0" applyFont="1" applyFill="1" applyBorder="1" applyAlignment="1">
      <alignment horizontal="left" vertical="center"/>
    </xf>
    <xf numFmtId="3" fontId="24" fillId="6" borderId="1" xfId="0" applyNumberFormat="1" applyFont="1" applyFill="1" applyBorder="1" applyAlignment="1">
      <alignment horizontal="left" vertical="center"/>
    </xf>
    <xf numFmtId="9" fontId="24" fillId="6" borderId="1" xfId="1" applyFont="1" applyFill="1" applyBorder="1" applyAlignment="1">
      <alignment horizontal="left" vertical="center"/>
    </xf>
    <xf numFmtId="167" fontId="21" fillId="4" borderId="38" xfId="3" applyNumberFormat="1" applyFont="1" applyFill="1" applyBorder="1" applyAlignment="1">
      <alignment horizontal="center" vertical="center"/>
    </xf>
    <xf numFmtId="167" fontId="21" fillId="4" borderId="19" xfId="3" applyNumberFormat="1" applyFont="1" applyFill="1" applyBorder="1" applyAlignment="1">
      <alignment horizontal="center" vertical="center"/>
    </xf>
    <xf numFmtId="167" fontId="18" fillId="4" borderId="19" xfId="3" applyNumberFormat="1" applyFont="1" applyFill="1" applyBorder="1" applyAlignment="1">
      <alignment horizontal="center" vertical="center"/>
    </xf>
    <xf numFmtId="167" fontId="21" fillId="4" borderId="32" xfId="3" applyNumberFormat="1" applyFont="1" applyFill="1" applyBorder="1" applyAlignment="1">
      <alignment horizontal="center" vertical="center"/>
    </xf>
    <xf numFmtId="9" fontId="18" fillId="4" borderId="21" xfId="1" applyFont="1" applyFill="1" applyBorder="1" applyAlignment="1">
      <alignment horizontal="center" vertical="center"/>
    </xf>
    <xf numFmtId="167" fontId="18" fillId="4" borderId="32" xfId="3" applyNumberFormat="1" applyFont="1" applyFill="1" applyBorder="1" applyAlignment="1">
      <alignment horizontal="center" vertical="center"/>
    </xf>
    <xf numFmtId="167" fontId="18" fillId="4" borderId="21" xfId="3" applyNumberFormat="1" applyFont="1" applyFill="1" applyBorder="1" applyAlignment="1">
      <alignment horizontal="center" vertical="center"/>
    </xf>
    <xf numFmtId="167" fontId="18" fillId="4" borderId="76" xfId="3" applyNumberFormat="1" applyFont="1" applyFill="1" applyBorder="1" applyAlignment="1">
      <alignment horizontal="center" vertical="center"/>
    </xf>
    <xf numFmtId="167" fontId="21" fillId="4" borderId="37" xfId="3" applyNumberFormat="1" applyFont="1" applyFill="1" applyBorder="1" applyAlignment="1">
      <alignment horizontal="center" vertical="center"/>
    </xf>
    <xf numFmtId="167" fontId="21" fillId="4" borderId="30" xfId="3" applyNumberFormat="1" applyFont="1" applyFill="1" applyBorder="1" applyAlignment="1">
      <alignment horizontal="center" vertical="center"/>
    </xf>
    <xf numFmtId="167" fontId="18" fillId="4" borderId="31" xfId="3" applyNumberFormat="1" applyFont="1" applyFill="1" applyBorder="1" applyAlignment="1">
      <alignment horizontal="center" vertical="center"/>
    </xf>
    <xf numFmtId="167" fontId="18" fillId="4" borderId="76" xfId="3" applyNumberFormat="1" applyFont="1" applyFill="1" applyBorder="1" applyAlignment="1">
      <alignment vertical="center"/>
    </xf>
    <xf numFmtId="167" fontId="18" fillId="4" borderId="8" xfId="3" applyNumberFormat="1" applyFont="1" applyFill="1" applyBorder="1" applyAlignment="1">
      <alignment vertical="center"/>
    </xf>
    <xf numFmtId="167" fontId="18" fillId="4" borderId="64" xfId="3" applyNumberFormat="1" applyFont="1" applyFill="1" applyBorder="1" applyAlignment="1">
      <alignment horizontal="center" vertical="center"/>
    </xf>
    <xf numFmtId="9" fontId="21" fillId="4" borderId="38" xfId="1" applyFont="1" applyFill="1" applyBorder="1" applyAlignment="1">
      <alignment horizontal="center" vertical="center"/>
    </xf>
    <xf numFmtId="9" fontId="21" fillId="4" borderId="17" xfId="1" applyFont="1" applyFill="1" applyBorder="1" applyAlignment="1">
      <alignment horizontal="center" vertical="center"/>
    </xf>
    <xf numFmtId="9" fontId="21" fillId="4" borderId="19" xfId="1" applyFont="1" applyFill="1" applyBorder="1" applyAlignment="1">
      <alignment horizontal="center" vertical="center"/>
    </xf>
    <xf numFmtId="9" fontId="21" fillId="4" borderId="32" xfId="1" applyFont="1" applyFill="1" applyBorder="1" applyAlignment="1">
      <alignment horizontal="center" vertical="center"/>
    </xf>
    <xf numFmtId="9" fontId="21" fillId="4" borderId="21" xfId="1" applyFont="1" applyFill="1" applyBorder="1" applyAlignment="1">
      <alignment horizontal="center" vertical="center"/>
    </xf>
    <xf numFmtId="167" fontId="18" fillId="4" borderId="15" xfId="3" applyNumberFormat="1" applyFont="1" applyFill="1" applyBorder="1" applyAlignment="1">
      <alignment horizontal="center" vertical="center"/>
    </xf>
    <xf numFmtId="9" fontId="21" fillId="4" borderId="35" xfId="1" applyFont="1" applyFill="1" applyBorder="1" applyAlignment="1">
      <alignment horizontal="center" vertical="center"/>
    </xf>
    <xf numFmtId="9" fontId="21" fillId="4" borderId="5" xfId="1" quotePrefix="1" applyFont="1" applyFill="1" applyBorder="1" applyAlignment="1">
      <alignment horizontal="center" vertical="center"/>
    </xf>
    <xf numFmtId="9" fontId="21" fillId="4" borderId="1" xfId="1" quotePrefix="1" applyFont="1" applyFill="1" applyBorder="1" applyAlignment="1">
      <alignment horizontal="center" vertical="center"/>
    </xf>
    <xf numFmtId="9" fontId="21" fillId="4" borderId="5" xfId="1" applyFont="1" applyFill="1" applyBorder="1" applyAlignment="1">
      <alignment horizontal="center" vertical="center"/>
    </xf>
    <xf numFmtId="9" fontId="21" fillId="4" borderId="36" xfId="1" applyFont="1" applyFill="1" applyBorder="1" applyAlignment="1">
      <alignment horizontal="center" vertical="center"/>
    </xf>
    <xf numFmtId="164" fontId="21" fillId="4" borderId="25" xfId="3" applyFont="1" applyFill="1" applyBorder="1" applyAlignment="1">
      <alignment vertical="center" wrapText="1"/>
    </xf>
    <xf numFmtId="167" fontId="21" fillId="4" borderId="37" xfId="3" applyNumberFormat="1" applyFont="1" applyFill="1" applyBorder="1" applyAlignment="1">
      <alignment horizontal="center" vertical="center" wrapText="1"/>
    </xf>
    <xf numFmtId="167" fontId="21" fillId="4" borderId="38" xfId="3" applyNumberFormat="1" applyFont="1" applyFill="1" applyBorder="1" applyAlignment="1">
      <alignment horizontal="center" vertical="center" wrapText="1"/>
    </xf>
    <xf numFmtId="9" fontId="21" fillId="4" borderId="117" xfId="1" applyFont="1" applyFill="1" applyBorder="1" applyAlignment="1">
      <alignment horizontal="center" vertical="center" wrapText="1"/>
    </xf>
    <xf numFmtId="164" fontId="21" fillId="4" borderId="53" xfId="3" applyFont="1" applyFill="1" applyBorder="1" applyAlignment="1">
      <alignment vertical="center" wrapText="1"/>
    </xf>
    <xf numFmtId="167" fontId="21" fillId="4" borderId="1" xfId="3" applyNumberFormat="1" applyFont="1" applyFill="1" applyBorder="1" applyAlignment="1">
      <alignment horizontal="center" vertical="center" wrapText="1"/>
    </xf>
    <xf numFmtId="9" fontId="21" fillId="4" borderId="118" xfId="1" applyFont="1" applyFill="1" applyBorder="1" applyAlignment="1">
      <alignment horizontal="center" vertical="center" wrapText="1"/>
    </xf>
    <xf numFmtId="164" fontId="21" fillId="4" borderId="54" xfId="3" applyFont="1" applyFill="1" applyBorder="1" applyAlignment="1">
      <alignment vertical="center" wrapText="1"/>
    </xf>
    <xf numFmtId="167" fontId="18" fillId="4" borderId="32" xfId="3" applyNumberFormat="1" applyFont="1" applyFill="1" applyBorder="1" applyAlignment="1">
      <alignment horizontal="center" vertical="center" wrapText="1"/>
    </xf>
    <xf numFmtId="9" fontId="18" fillId="4" borderId="127" xfId="1" applyFont="1" applyFill="1" applyBorder="1" applyAlignment="1">
      <alignment horizontal="center" vertical="center" wrapText="1"/>
    </xf>
    <xf numFmtId="9" fontId="18" fillId="4" borderId="21" xfId="1" applyFont="1" applyFill="1" applyBorder="1" applyAlignment="1">
      <alignment horizontal="center" vertical="center" wrapText="1"/>
    </xf>
    <xf numFmtId="167" fontId="21" fillId="4" borderId="0" xfId="3" applyNumberFormat="1" applyFont="1" applyFill="1" applyBorder="1" applyAlignment="1">
      <alignment horizontal="center" vertical="center" wrapText="1"/>
    </xf>
    <xf numFmtId="164" fontId="21" fillId="4" borderId="22" xfId="3" applyFont="1" applyFill="1" applyBorder="1" applyAlignment="1">
      <alignment vertical="center" wrapText="1"/>
    </xf>
    <xf numFmtId="167" fontId="21" fillId="4" borderId="17" xfId="3" applyNumberFormat="1" applyFont="1" applyFill="1" applyBorder="1" applyAlignment="1">
      <alignment horizontal="center" vertical="center"/>
    </xf>
    <xf numFmtId="164" fontId="21" fillId="4" borderId="2" xfId="3" applyFont="1" applyFill="1" applyBorder="1" applyAlignment="1">
      <alignment vertical="center" wrapText="1"/>
    </xf>
    <xf numFmtId="167" fontId="21" fillId="4" borderId="31" xfId="3" applyNumberFormat="1" applyFont="1" applyFill="1" applyBorder="1" applyAlignment="1">
      <alignment horizontal="center" vertical="center"/>
    </xf>
    <xf numFmtId="167" fontId="21" fillId="4" borderId="21" xfId="3" applyNumberFormat="1" applyFont="1" applyFill="1" applyBorder="1" applyAlignment="1">
      <alignment horizontal="center" vertical="center"/>
    </xf>
    <xf numFmtId="9" fontId="21" fillId="4" borderId="49" xfId="0" applyNumberFormat="1" applyFont="1" applyFill="1" applyBorder="1" applyAlignment="1">
      <alignment vertical="center" wrapText="1"/>
    </xf>
    <xf numFmtId="9" fontId="18" fillId="4" borderId="49" xfId="0" applyNumberFormat="1" applyFont="1" applyFill="1" applyBorder="1" applyAlignment="1">
      <alignment vertical="center" wrapText="1"/>
    </xf>
    <xf numFmtId="164" fontId="18" fillId="4" borderId="0" xfId="3" applyFont="1" applyFill="1" applyAlignment="1">
      <alignment vertical="center"/>
    </xf>
    <xf numFmtId="164" fontId="21" fillId="4" borderId="0" xfId="3" applyFont="1" applyFill="1" applyAlignment="1">
      <alignment vertical="center"/>
    </xf>
    <xf numFmtId="167" fontId="18" fillId="4" borderId="28" xfId="3" applyNumberFormat="1" applyFont="1" applyFill="1" applyBorder="1" applyAlignment="1">
      <alignment horizontal="center" vertical="center"/>
    </xf>
    <xf numFmtId="167" fontId="18" fillId="4" borderId="14" xfId="3" applyNumberFormat="1" applyFont="1" applyFill="1" applyBorder="1" applyAlignment="1">
      <alignment horizontal="center" vertical="center"/>
    </xf>
    <xf numFmtId="167" fontId="18" fillId="4" borderId="29" xfId="3" applyNumberFormat="1" applyFont="1" applyFill="1" applyBorder="1" applyAlignment="1">
      <alignment horizontal="center" vertical="center"/>
    </xf>
    <xf numFmtId="167" fontId="18" fillId="4" borderId="30" xfId="3" applyNumberFormat="1" applyFont="1" applyFill="1" applyBorder="1" applyAlignment="1">
      <alignment vertical="center"/>
    </xf>
    <xf numFmtId="167" fontId="18" fillId="4" borderId="30" xfId="3" applyNumberFormat="1" applyFont="1" applyFill="1" applyBorder="1" applyAlignment="1">
      <alignment horizontal="center" vertical="center"/>
    </xf>
    <xf numFmtId="9" fontId="18" fillId="4" borderId="32" xfId="1" applyFont="1" applyFill="1" applyBorder="1" applyAlignment="1">
      <alignment horizontal="center" vertical="center"/>
    </xf>
    <xf numFmtId="167" fontId="21" fillId="4" borderId="0" xfId="3" applyNumberFormat="1" applyFont="1" applyFill="1" applyBorder="1" applyAlignment="1">
      <alignment vertical="center"/>
    </xf>
    <xf numFmtId="167" fontId="18" fillId="4" borderId="0" xfId="3" applyNumberFormat="1" applyFont="1" applyFill="1" applyBorder="1" applyAlignment="1">
      <alignment vertical="center"/>
    </xf>
    <xf numFmtId="167" fontId="18" fillId="4" borderId="0" xfId="3" applyNumberFormat="1" applyFont="1" applyFill="1" applyBorder="1" applyAlignment="1">
      <alignment horizontal="center" vertical="center"/>
    </xf>
    <xf numFmtId="167" fontId="18" fillId="4" borderId="5" xfId="3" applyNumberFormat="1" applyFont="1" applyFill="1" applyBorder="1" applyAlignment="1">
      <alignment horizontal="center" vertical="center"/>
    </xf>
    <xf numFmtId="167" fontId="18" fillId="4" borderId="2" xfId="3" applyNumberFormat="1" applyFont="1" applyFill="1" applyBorder="1" applyAlignment="1">
      <alignment horizontal="center" vertical="center"/>
    </xf>
    <xf numFmtId="167" fontId="21" fillId="4" borderId="94" xfId="3" applyNumberFormat="1" applyFont="1" applyFill="1" applyBorder="1" applyAlignment="1">
      <alignment horizontal="center" vertical="center"/>
    </xf>
    <xf numFmtId="167" fontId="21" fillId="4" borderId="10" xfId="3" applyNumberFormat="1" applyFont="1" applyFill="1" applyBorder="1" applyAlignment="1">
      <alignment horizontal="center" vertical="center"/>
    </xf>
    <xf numFmtId="167" fontId="21" fillId="4" borderId="97" xfId="3" applyNumberFormat="1" applyFont="1" applyFill="1" applyBorder="1" applyAlignment="1">
      <alignment horizontal="center" vertical="center"/>
    </xf>
    <xf numFmtId="167" fontId="21" fillId="4" borderId="107" xfId="3" applyNumberFormat="1" applyFont="1" applyFill="1" applyBorder="1" applyAlignment="1">
      <alignment horizontal="center" vertical="center"/>
    </xf>
    <xf numFmtId="167" fontId="21" fillId="4" borderId="0" xfId="3" applyNumberFormat="1" applyFont="1" applyFill="1" applyBorder="1" applyAlignment="1">
      <alignment horizontal="center" vertical="center"/>
    </xf>
    <xf numFmtId="167" fontId="21" fillId="4" borderId="79" xfId="3" applyNumberFormat="1" applyFont="1" applyFill="1" applyBorder="1" applyAlignment="1">
      <alignment horizontal="center" vertical="center"/>
    </xf>
    <xf numFmtId="167" fontId="21" fillId="4" borderId="111" xfId="3" applyNumberFormat="1" applyFont="1" applyFill="1" applyBorder="1" applyAlignment="1">
      <alignment horizontal="center" vertical="center"/>
    </xf>
    <xf numFmtId="167" fontId="18" fillId="4" borderId="128" xfId="3" applyNumberFormat="1" applyFont="1" applyFill="1" applyBorder="1" applyAlignment="1">
      <alignment horizontal="center" vertical="center"/>
    </xf>
    <xf numFmtId="167" fontId="18" fillId="4" borderId="129" xfId="3" applyNumberFormat="1" applyFont="1" applyFill="1" applyBorder="1" applyAlignment="1">
      <alignment horizontal="center" vertical="center"/>
    </xf>
    <xf numFmtId="167" fontId="18" fillId="4" borderId="98" xfId="3" applyNumberFormat="1" applyFont="1" applyFill="1" applyBorder="1" applyAlignment="1">
      <alignment horizontal="center" vertical="center"/>
    </xf>
    <xf numFmtId="167" fontId="18" fillId="4" borderId="130" xfId="3" applyNumberFormat="1" applyFont="1" applyFill="1" applyBorder="1" applyAlignment="1">
      <alignment horizontal="center" vertical="center"/>
    </xf>
    <xf numFmtId="167" fontId="18" fillId="4" borderId="6" xfId="3" applyNumberFormat="1" applyFont="1" applyFill="1" applyBorder="1" applyAlignment="1">
      <alignment horizontal="center" vertical="center"/>
    </xf>
    <xf numFmtId="167" fontId="21" fillId="4" borderId="102" xfId="3" applyNumberFormat="1" applyFont="1" applyFill="1" applyBorder="1" applyAlignment="1">
      <alignment horizontal="center" vertical="center"/>
    </xf>
    <xf numFmtId="167" fontId="21" fillId="4" borderId="55" xfId="3" applyNumberFormat="1" applyFont="1" applyFill="1" applyBorder="1" applyAlignment="1">
      <alignment horizontal="center" vertical="center"/>
    </xf>
    <xf numFmtId="167" fontId="21" fillId="4" borderId="113" xfId="3" applyNumberFormat="1" applyFont="1" applyFill="1" applyBorder="1" applyAlignment="1">
      <alignment vertical="center"/>
    </xf>
    <xf numFmtId="167" fontId="21" fillId="4" borderId="85" xfId="3" applyNumberFormat="1" applyFont="1" applyFill="1" applyBorder="1" applyAlignment="1">
      <alignment vertical="center"/>
    </xf>
    <xf numFmtId="167" fontId="21" fillId="4" borderId="5" xfId="3" applyNumberFormat="1" applyFont="1" applyFill="1" applyBorder="1" applyAlignment="1">
      <alignment horizontal="center" vertical="center"/>
    </xf>
    <xf numFmtId="167" fontId="21" fillId="4" borderId="22" xfId="3" applyNumberFormat="1" applyFont="1" applyFill="1" applyBorder="1" applyAlignment="1">
      <alignment horizontal="center" vertical="center"/>
    </xf>
    <xf numFmtId="167" fontId="21" fillId="4" borderId="2" xfId="3" applyNumberFormat="1" applyFont="1" applyFill="1" applyBorder="1" applyAlignment="1">
      <alignment horizontal="center" vertical="center"/>
    </xf>
    <xf numFmtId="167" fontId="21" fillId="4" borderId="23" xfId="3" applyNumberFormat="1" applyFont="1" applyFill="1" applyBorder="1" applyAlignment="1">
      <alignment horizontal="center" vertical="center"/>
    </xf>
    <xf numFmtId="167" fontId="21" fillId="4" borderId="68" xfId="3" applyNumberFormat="1" applyFont="1" applyFill="1" applyBorder="1" applyAlignment="1">
      <alignment horizontal="center" vertical="center"/>
    </xf>
    <xf numFmtId="167" fontId="21" fillId="4" borderId="106" xfId="3" applyNumberFormat="1" applyFont="1" applyFill="1" applyBorder="1" applyAlignment="1">
      <alignment horizontal="center" vertical="center"/>
    </xf>
    <xf numFmtId="167" fontId="21" fillId="4" borderId="9" xfId="3" applyNumberFormat="1" applyFont="1" applyFill="1" applyBorder="1" applyAlignment="1">
      <alignment horizontal="center" vertical="center"/>
    </xf>
    <xf numFmtId="167" fontId="18" fillId="4" borderId="46" xfId="3" applyNumberFormat="1" applyFont="1" applyFill="1" applyBorder="1" applyAlignment="1">
      <alignment horizontal="center" vertical="center"/>
    </xf>
    <xf numFmtId="167" fontId="18" fillId="4" borderId="108" xfId="3" applyNumberFormat="1" applyFont="1" applyFill="1" applyBorder="1" applyAlignment="1">
      <alignment horizontal="center" vertical="center"/>
    </xf>
    <xf numFmtId="167" fontId="18" fillId="4" borderId="76" xfId="3" applyNumberFormat="1" applyFont="1" applyFill="1" applyBorder="1" applyAlignment="1">
      <alignment horizontal="center" vertical="center" wrapText="1"/>
    </xf>
    <xf numFmtId="167" fontId="18" fillId="4" borderId="116" xfId="3" applyNumberFormat="1" applyFont="1" applyFill="1" applyBorder="1" applyAlignment="1">
      <alignment horizontal="center" vertical="center" wrapText="1"/>
    </xf>
    <xf numFmtId="164" fontId="21" fillId="4" borderId="37" xfId="3" applyFont="1" applyFill="1" applyBorder="1" applyAlignment="1">
      <alignment vertical="center" wrapText="1"/>
    </xf>
    <xf numFmtId="167" fontId="21" fillId="4" borderId="22" xfId="3" applyNumberFormat="1" applyFont="1" applyFill="1" applyBorder="1" applyAlignment="1">
      <alignment horizontal="center" vertical="center" wrapText="1"/>
    </xf>
    <xf numFmtId="167" fontId="21" fillId="4" borderId="30" xfId="3" applyNumberFormat="1" applyFont="1" applyFill="1" applyBorder="1" applyAlignment="1">
      <alignment horizontal="center" vertical="center" wrapText="1"/>
    </xf>
    <xf numFmtId="167" fontId="21" fillId="4" borderId="19" xfId="3" applyNumberFormat="1" applyFont="1" applyFill="1" applyBorder="1" applyAlignment="1">
      <alignment horizontal="center" vertical="center" wrapText="1"/>
    </xf>
    <xf numFmtId="164" fontId="21" fillId="4" borderId="30" xfId="3" applyFont="1" applyFill="1" applyBorder="1" applyAlignment="1">
      <alignment vertical="center" wrapText="1"/>
    </xf>
    <xf numFmtId="167" fontId="21" fillId="4" borderId="2" xfId="3" applyNumberFormat="1" applyFont="1" applyFill="1" applyBorder="1" applyAlignment="1">
      <alignment horizontal="center" vertical="center" wrapText="1"/>
    </xf>
    <xf numFmtId="164" fontId="21" fillId="4" borderId="31" xfId="3" applyFont="1" applyFill="1" applyBorder="1" applyAlignment="1">
      <alignment vertical="center" wrapText="1"/>
    </xf>
    <xf numFmtId="167" fontId="21" fillId="4" borderId="23" xfId="3" applyNumberFormat="1" applyFont="1" applyFill="1" applyBorder="1" applyAlignment="1">
      <alignment horizontal="center" vertical="center" wrapText="1"/>
    </xf>
    <xf numFmtId="164" fontId="21" fillId="4" borderId="0" xfId="3" applyFont="1" applyFill="1" applyBorder="1" applyAlignment="1">
      <alignment vertical="center" wrapText="1"/>
    </xf>
    <xf numFmtId="167" fontId="18" fillId="4" borderId="39" xfId="3" applyNumberFormat="1" applyFont="1" applyFill="1" applyBorder="1" applyAlignment="1">
      <alignment horizontal="center" vertical="center"/>
    </xf>
    <xf numFmtId="167" fontId="18" fillId="4" borderId="111" xfId="3" applyNumberFormat="1" applyFont="1" applyFill="1" applyBorder="1" applyAlignment="1">
      <alignment horizontal="center" vertical="center"/>
    </xf>
    <xf numFmtId="9" fontId="21" fillId="4" borderId="31" xfId="1" applyFont="1" applyFill="1" applyBorder="1" applyAlignment="1">
      <alignment horizontal="center" vertical="center"/>
    </xf>
    <xf numFmtId="167" fontId="18" fillId="4" borderId="20" xfId="3" applyNumberFormat="1" applyFont="1" applyFill="1" applyBorder="1" applyAlignment="1">
      <alignment vertical="center"/>
    </xf>
    <xf numFmtId="167" fontId="18" fillId="4" borderId="135" xfId="3" applyNumberFormat="1" applyFont="1" applyFill="1" applyBorder="1" applyAlignment="1">
      <alignment vertical="center"/>
    </xf>
    <xf numFmtId="167" fontId="18" fillId="4" borderId="36" xfId="3" applyNumberFormat="1" applyFont="1" applyFill="1" applyBorder="1" applyAlignment="1">
      <alignment vertical="center"/>
    </xf>
    <xf numFmtId="167" fontId="18" fillId="4" borderId="23" xfId="3" applyNumberFormat="1" applyFont="1" applyFill="1" applyBorder="1" applyAlignment="1">
      <alignment vertical="center"/>
    </xf>
    <xf numFmtId="167" fontId="21" fillId="4" borderId="33" xfId="3" applyNumberFormat="1" applyFont="1" applyFill="1" applyBorder="1" applyAlignment="1">
      <alignment horizontal="center" vertical="center"/>
    </xf>
    <xf numFmtId="167" fontId="21" fillId="4" borderId="7" xfId="3" applyNumberFormat="1" applyFont="1" applyFill="1" applyBorder="1" applyAlignment="1">
      <alignment horizontal="center" vertical="center"/>
    </xf>
    <xf numFmtId="167" fontId="21" fillId="4" borderId="34" xfId="3" applyNumberFormat="1" applyFont="1" applyFill="1" applyBorder="1" applyAlignment="1">
      <alignment horizontal="center" vertical="center"/>
    </xf>
    <xf numFmtId="167" fontId="18" fillId="4" borderId="38" xfId="3" applyNumberFormat="1" applyFont="1" applyFill="1" applyBorder="1" applyAlignment="1">
      <alignment horizontal="center" vertical="center"/>
    </xf>
    <xf numFmtId="4" fontId="18" fillId="4" borderId="0" xfId="0" applyNumberFormat="1" applyFont="1" applyFill="1" applyAlignment="1">
      <alignment vertical="center"/>
    </xf>
    <xf numFmtId="2" fontId="21" fillId="4" borderId="0" xfId="0" applyNumberFormat="1" applyFont="1" applyFill="1" applyAlignment="1">
      <alignment vertical="center"/>
    </xf>
    <xf numFmtId="170" fontId="18" fillId="4" borderId="0" xfId="0" applyNumberFormat="1" applyFont="1" applyFill="1" applyAlignment="1">
      <alignment vertical="center"/>
    </xf>
    <xf numFmtId="164" fontId="22" fillId="8" borderId="0" xfId="3" applyFont="1" applyFill="1" applyAlignment="1">
      <alignment vertical="center"/>
    </xf>
    <xf numFmtId="164" fontId="16" fillId="6" borderId="140" xfId="3" applyFont="1" applyFill="1" applyBorder="1" applyAlignment="1">
      <alignment horizontal="center" vertical="center" wrapText="1"/>
    </xf>
    <xf numFmtId="167" fontId="16" fillId="6" borderId="141" xfId="3" applyNumberFormat="1" applyFont="1" applyFill="1" applyBorder="1" applyAlignment="1">
      <alignment horizontal="center" vertical="center" wrapText="1"/>
    </xf>
    <xf numFmtId="167" fontId="16" fillId="6" borderId="142" xfId="3" applyNumberFormat="1" applyFont="1" applyFill="1" applyBorder="1" applyAlignment="1">
      <alignment horizontal="center" vertical="center" wrapText="1"/>
    </xf>
    <xf numFmtId="167" fontId="15" fillId="7" borderId="141" xfId="3" applyNumberFormat="1" applyFont="1" applyFill="1" applyBorder="1" applyAlignment="1">
      <alignment horizontal="center" vertical="center" wrapText="1"/>
    </xf>
    <xf numFmtId="164" fontId="17" fillId="10" borderId="0" xfId="3" applyFont="1" applyFill="1" applyAlignment="1">
      <alignment vertical="center"/>
    </xf>
    <xf numFmtId="167" fontId="17" fillId="10" borderId="0" xfId="3" applyNumberFormat="1" applyFont="1" applyFill="1" applyAlignment="1">
      <alignment vertical="center"/>
    </xf>
    <xf numFmtId="164" fontId="18" fillId="6" borderId="0" xfId="3" applyFont="1" applyFill="1" applyBorder="1" applyAlignment="1">
      <alignment horizontal="center" vertical="center" wrapText="1"/>
    </xf>
    <xf numFmtId="167" fontId="18" fillId="6" borderId="25" xfId="3" applyNumberFormat="1" applyFont="1" applyFill="1" applyBorder="1" applyAlignment="1">
      <alignment horizontal="center" vertical="center" wrapText="1"/>
    </xf>
    <xf numFmtId="167" fontId="18" fillId="6" borderId="26" xfId="3" applyNumberFormat="1" applyFont="1" applyFill="1" applyBorder="1" applyAlignment="1">
      <alignment horizontal="center" vertical="center" wrapText="1"/>
    </xf>
    <xf numFmtId="167" fontId="18" fillId="6" borderId="27" xfId="3" applyNumberFormat="1" applyFont="1" applyFill="1" applyBorder="1" applyAlignment="1">
      <alignment horizontal="center" vertical="center" wrapText="1"/>
    </xf>
    <xf numFmtId="167" fontId="17" fillId="10" borderId="30" xfId="3" applyNumberFormat="1" applyFont="1" applyFill="1" applyBorder="1" applyAlignment="1">
      <alignment vertical="center"/>
    </xf>
    <xf numFmtId="167" fontId="17" fillId="10" borderId="1" xfId="3" applyNumberFormat="1" applyFont="1" applyFill="1" applyBorder="1" applyAlignment="1">
      <alignment vertical="center"/>
    </xf>
    <xf numFmtId="9" fontId="17" fillId="10" borderId="1" xfId="1" applyFont="1" applyFill="1" applyBorder="1" applyAlignment="1">
      <alignment vertical="center"/>
    </xf>
    <xf numFmtId="9" fontId="17" fillId="10" borderId="19" xfId="1" applyFont="1" applyFill="1" applyBorder="1" applyAlignment="1">
      <alignment vertical="center"/>
    </xf>
    <xf numFmtId="167" fontId="17" fillId="10" borderId="30" xfId="3" applyNumberFormat="1" applyFont="1" applyFill="1" applyBorder="1" applyAlignment="1">
      <alignment horizontal="center" vertical="center"/>
    </xf>
    <xf numFmtId="167" fontId="17" fillId="10" borderId="1" xfId="3" applyNumberFormat="1" applyFont="1" applyFill="1" applyBorder="1" applyAlignment="1">
      <alignment horizontal="center" vertical="center"/>
    </xf>
    <xf numFmtId="9" fontId="17" fillId="10" borderId="1" xfId="1" applyFont="1" applyFill="1" applyBorder="1" applyAlignment="1">
      <alignment horizontal="center" vertical="center"/>
    </xf>
    <xf numFmtId="9" fontId="17" fillId="10" borderId="19" xfId="1" applyFont="1" applyFill="1" applyBorder="1" applyAlignment="1">
      <alignment horizontal="center" vertical="center"/>
    </xf>
    <xf numFmtId="167" fontId="17" fillId="10" borderId="0" xfId="3" applyNumberFormat="1" applyFont="1" applyFill="1" applyBorder="1" applyAlignment="1">
      <alignment vertical="center"/>
    </xf>
    <xf numFmtId="167" fontId="17" fillId="10" borderId="87" xfId="3" applyNumberFormat="1" applyFont="1" applyFill="1" applyBorder="1" applyAlignment="1">
      <alignment vertical="center"/>
    </xf>
    <xf numFmtId="164" fontId="18" fillId="6" borderId="37" xfId="3" applyFont="1" applyFill="1" applyBorder="1" applyAlignment="1">
      <alignment horizontal="center" vertical="center" wrapText="1"/>
    </xf>
    <xf numFmtId="167" fontId="18" fillId="6" borderId="0" xfId="3" applyNumberFormat="1" applyFont="1" applyFill="1" applyBorder="1" applyAlignment="1">
      <alignment horizontal="center" vertical="center" wrapText="1"/>
    </xf>
    <xf numFmtId="167" fontId="17" fillId="10" borderId="14" xfId="3" applyNumberFormat="1" applyFont="1" applyFill="1" applyBorder="1" applyAlignment="1">
      <alignment vertical="center"/>
    </xf>
    <xf numFmtId="164" fontId="18" fillId="6" borderId="93" xfId="3" applyFont="1" applyFill="1" applyBorder="1" applyAlignment="1">
      <alignment horizontal="center" vertical="center" wrapText="1"/>
    </xf>
    <xf numFmtId="167" fontId="17" fillId="10" borderId="114" xfId="3" applyNumberFormat="1" applyFont="1" applyFill="1" applyBorder="1" applyAlignment="1">
      <alignment vertical="center"/>
    </xf>
    <xf numFmtId="167" fontId="17" fillId="10" borderId="115" xfId="3" applyNumberFormat="1" applyFont="1" applyFill="1" applyBorder="1" applyAlignment="1">
      <alignment vertical="center"/>
    </xf>
    <xf numFmtId="164" fontId="18" fillId="6" borderId="16" xfId="3" applyFont="1" applyFill="1" applyBorder="1" applyAlignment="1">
      <alignment horizontal="center" vertical="center" wrapText="1"/>
    </xf>
    <xf numFmtId="167" fontId="18" fillId="6" borderId="43" xfId="3" applyNumberFormat="1" applyFont="1" applyFill="1" applyBorder="1" applyAlignment="1">
      <alignment horizontal="center" vertical="center" wrapText="1"/>
    </xf>
    <xf numFmtId="167" fontId="18" fillId="6" borderId="44" xfId="3" applyNumberFormat="1" applyFont="1" applyFill="1" applyBorder="1" applyAlignment="1">
      <alignment horizontal="center" vertical="center" wrapText="1"/>
    </xf>
    <xf numFmtId="167" fontId="20" fillId="9" borderId="0" xfId="3" applyNumberFormat="1" applyFont="1" applyFill="1" applyAlignment="1">
      <alignment vertical="center" wrapText="1"/>
    </xf>
    <xf numFmtId="164" fontId="20" fillId="9" borderId="0" xfId="3" applyFont="1" applyFill="1" applyAlignment="1">
      <alignment vertical="center" wrapText="1"/>
    </xf>
    <xf numFmtId="164" fontId="18" fillId="6" borderId="25" xfId="3" applyFont="1" applyFill="1" applyBorder="1" applyAlignment="1">
      <alignment horizontal="center" vertical="center" wrapText="1"/>
    </xf>
    <xf numFmtId="164" fontId="18" fillId="6" borderId="53" xfId="3" applyFont="1" applyFill="1" applyBorder="1" applyAlignment="1">
      <alignment horizontal="center" vertical="center" wrapText="1"/>
    </xf>
    <xf numFmtId="167" fontId="18" fillId="6" borderId="30" xfId="3" applyNumberFormat="1" applyFont="1" applyFill="1" applyBorder="1" applyAlignment="1">
      <alignment horizontal="center" vertical="center" wrapText="1"/>
    </xf>
    <xf numFmtId="167" fontId="18" fillId="6" borderId="19" xfId="3" applyNumberFormat="1" applyFont="1" applyFill="1" applyBorder="1" applyAlignment="1">
      <alignment horizontal="center" vertical="center" wrapText="1"/>
    </xf>
    <xf numFmtId="167" fontId="18" fillId="6" borderId="5" xfId="3" applyNumberFormat="1" applyFont="1" applyFill="1" applyBorder="1" applyAlignment="1">
      <alignment horizontal="center" vertical="center" wrapText="1"/>
    </xf>
    <xf numFmtId="164" fontId="18" fillId="6" borderId="40" xfId="3" applyFont="1" applyFill="1" applyBorder="1" applyAlignment="1">
      <alignment horizontal="center" vertical="center" wrapText="1"/>
    </xf>
    <xf numFmtId="164" fontId="18" fillId="6" borderId="76" xfId="3" applyFont="1" applyFill="1" applyBorder="1" applyAlignment="1">
      <alignment horizontal="center" vertical="center" wrapText="1"/>
    </xf>
    <xf numFmtId="167" fontId="18" fillId="6" borderId="64" xfId="3" applyNumberFormat="1" applyFont="1" applyFill="1" applyBorder="1" applyAlignment="1">
      <alignment horizontal="center" vertical="center" wrapText="1"/>
    </xf>
    <xf numFmtId="167" fontId="20" fillId="9" borderId="0" xfId="3" applyNumberFormat="1" applyFont="1" applyFill="1" applyBorder="1" applyAlignment="1">
      <alignment vertical="center" wrapText="1"/>
    </xf>
    <xf numFmtId="164" fontId="18" fillId="6" borderId="56" xfId="3" applyFont="1" applyFill="1" applyBorder="1" applyAlignment="1">
      <alignment horizontal="center" vertical="center" wrapText="1"/>
    </xf>
    <xf numFmtId="167" fontId="18" fillId="6" borderId="73" xfId="3" applyNumberFormat="1" applyFont="1" applyFill="1" applyBorder="1" applyAlignment="1">
      <alignment horizontal="center" vertical="center" wrapText="1"/>
    </xf>
    <xf numFmtId="164" fontId="20" fillId="9" borderId="30" xfId="3" applyFont="1" applyFill="1" applyBorder="1" applyAlignment="1">
      <alignment vertical="center" wrapText="1"/>
    </xf>
    <xf numFmtId="167" fontId="20" fillId="9" borderId="2" xfId="3" applyNumberFormat="1" applyFont="1" applyFill="1" applyBorder="1" applyAlignment="1">
      <alignment horizontal="center" vertical="center" wrapText="1"/>
    </xf>
    <xf numFmtId="167" fontId="20" fillId="9" borderId="30" xfId="3" applyNumberFormat="1" applyFont="1" applyFill="1" applyBorder="1" applyAlignment="1">
      <alignment horizontal="center" vertical="center" wrapText="1"/>
    </xf>
    <xf numFmtId="167" fontId="20" fillId="9" borderId="1" xfId="3" applyNumberFormat="1" applyFont="1" applyFill="1" applyBorder="1" applyAlignment="1">
      <alignment horizontal="center" vertical="center" wrapText="1"/>
    </xf>
    <xf numFmtId="167" fontId="20" fillId="9" borderId="19" xfId="3" applyNumberFormat="1" applyFont="1" applyFill="1" applyBorder="1" applyAlignment="1">
      <alignment horizontal="center" vertical="center" wrapText="1"/>
    </xf>
    <xf numFmtId="164" fontId="18" fillId="6" borderId="75" xfId="3" applyFont="1" applyFill="1" applyBorder="1" applyAlignment="1">
      <alignment horizontal="center" vertical="center" wrapText="1"/>
    </xf>
    <xf numFmtId="167" fontId="17" fillId="10" borderId="113" xfId="3" applyNumberFormat="1" applyFont="1" applyFill="1" applyBorder="1" applyAlignment="1">
      <alignment vertical="center" wrapText="1"/>
    </xf>
    <xf numFmtId="167" fontId="17" fillId="10" borderId="86" xfId="3" applyNumberFormat="1" applyFont="1" applyFill="1" applyBorder="1" applyAlignment="1">
      <alignment vertical="center" wrapText="1"/>
    </xf>
    <xf numFmtId="167" fontId="18" fillId="6" borderId="38" xfId="3" applyNumberFormat="1" applyFont="1" applyFill="1" applyBorder="1" applyAlignment="1">
      <alignment horizontal="center" vertical="center" wrapText="1"/>
    </xf>
    <xf numFmtId="0" fontId="18" fillId="6" borderId="73" xfId="0" applyFont="1" applyFill="1" applyBorder="1" applyAlignment="1">
      <alignment horizontal="center" vertical="center" wrapText="1"/>
    </xf>
    <xf numFmtId="0" fontId="18" fillId="6" borderId="75" xfId="0" applyFont="1" applyFill="1" applyBorder="1" applyAlignment="1">
      <alignment horizontal="center" vertical="center" wrapText="1"/>
    </xf>
    <xf numFmtId="0" fontId="18" fillId="6" borderId="25" xfId="0" applyFont="1" applyFill="1" applyBorder="1" applyAlignment="1">
      <alignment horizontal="center" vertical="center" wrapText="1"/>
    </xf>
    <xf numFmtId="167" fontId="24" fillId="6" borderId="25" xfId="3" applyNumberFormat="1" applyFont="1" applyFill="1" applyBorder="1" applyAlignment="1">
      <alignment horizontal="center" vertical="center" wrapText="1"/>
    </xf>
    <xf numFmtId="167" fontId="24" fillId="6" borderId="26" xfId="3" applyNumberFormat="1" applyFont="1" applyFill="1" applyBorder="1" applyAlignment="1">
      <alignment horizontal="center" vertical="center" wrapText="1"/>
    </xf>
    <xf numFmtId="167" fontId="24" fillId="6" borderId="27" xfId="3" applyNumberFormat="1" applyFont="1" applyFill="1" applyBorder="1" applyAlignment="1">
      <alignment horizontal="center" vertical="center" wrapText="1"/>
    </xf>
    <xf numFmtId="167" fontId="24" fillId="6" borderId="28" xfId="3" applyNumberFormat="1" applyFont="1" applyFill="1" applyBorder="1" applyAlignment="1">
      <alignment horizontal="center" vertical="center"/>
    </xf>
    <xf numFmtId="167" fontId="24" fillId="6" borderId="14" xfId="3" applyNumberFormat="1" applyFont="1" applyFill="1" applyBorder="1" applyAlignment="1">
      <alignment horizontal="center" vertical="center"/>
    </xf>
    <xf numFmtId="167" fontId="24" fillId="6" borderId="29" xfId="3" applyNumberFormat="1" applyFont="1" applyFill="1" applyBorder="1" applyAlignment="1">
      <alignment horizontal="center" vertical="center"/>
    </xf>
    <xf numFmtId="167" fontId="24" fillId="6" borderId="30" xfId="3" applyNumberFormat="1" applyFont="1" applyFill="1" applyBorder="1" applyAlignment="1">
      <alignment vertical="center"/>
    </xf>
    <xf numFmtId="9" fontId="24" fillId="6" borderId="19" xfId="1" applyFont="1" applyFill="1" applyBorder="1" applyAlignment="1">
      <alignment vertical="center"/>
    </xf>
    <xf numFmtId="167" fontId="24" fillId="6" borderId="30" xfId="3" applyNumberFormat="1" applyFont="1" applyFill="1" applyBorder="1" applyAlignment="1">
      <alignment horizontal="center" vertical="center"/>
    </xf>
    <xf numFmtId="9" fontId="24" fillId="6" borderId="19" xfId="1" applyFont="1" applyFill="1" applyBorder="1" applyAlignment="1">
      <alignment horizontal="center" vertical="center"/>
    </xf>
    <xf numFmtId="167" fontId="24" fillId="6" borderId="31" xfId="3" applyNumberFormat="1" applyFont="1" applyFill="1" applyBorder="1" applyAlignment="1">
      <alignment horizontal="center" vertical="center"/>
    </xf>
    <xf numFmtId="167" fontId="24" fillId="6" borderId="32" xfId="3" applyNumberFormat="1" applyFont="1" applyFill="1" applyBorder="1" applyAlignment="1">
      <alignment horizontal="center" vertical="center"/>
    </xf>
    <xf numFmtId="9" fontId="24" fillId="6" borderId="32" xfId="1" applyFont="1" applyFill="1" applyBorder="1" applyAlignment="1">
      <alignment horizontal="center" vertical="center"/>
    </xf>
    <xf numFmtId="9" fontId="24" fillId="6" borderId="21" xfId="1" applyFont="1" applyFill="1" applyBorder="1" applyAlignment="1">
      <alignment horizontal="center" vertical="center"/>
    </xf>
    <xf numFmtId="167" fontId="24" fillId="6" borderId="21" xfId="3" applyNumberFormat="1" applyFont="1" applyFill="1" applyBorder="1" applyAlignment="1">
      <alignment horizontal="center" vertical="center"/>
    </xf>
    <xf numFmtId="167" fontId="24" fillId="6" borderId="19" xfId="3" applyNumberFormat="1" applyFont="1" applyFill="1" applyBorder="1" applyAlignment="1">
      <alignment horizontal="center" vertical="center"/>
    </xf>
    <xf numFmtId="164" fontId="24" fillId="6" borderId="21" xfId="3" applyFont="1" applyFill="1" applyBorder="1" applyAlignment="1">
      <alignment horizontal="center" vertical="center"/>
    </xf>
    <xf numFmtId="164" fontId="24" fillId="6" borderId="19" xfId="3" applyFont="1" applyFill="1" applyBorder="1" applyAlignment="1">
      <alignment horizontal="center" vertical="center"/>
    </xf>
    <xf numFmtId="167" fontId="24" fillId="6" borderId="98" xfId="3" applyNumberFormat="1" applyFont="1" applyFill="1" applyBorder="1" applyAlignment="1">
      <alignment horizontal="center" vertical="center"/>
    </xf>
    <xf numFmtId="167" fontId="24" fillId="6" borderId="130" xfId="3" applyNumberFormat="1" applyFont="1" applyFill="1" applyBorder="1" applyAlignment="1">
      <alignment horizontal="center" vertical="center"/>
    </xf>
    <xf numFmtId="167" fontId="24" fillId="6" borderId="97" xfId="3" applyNumberFormat="1" applyFont="1" applyFill="1" applyBorder="1" applyAlignment="1">
      <alignment horizontal="center" vertical="center"/>
    </xf>
    <xf numFmtId="167" fontId="24" fillId="6" borderId="107" xfId="3" applyNumberFormat="1" applyFont="1" applyFill="1" applyBorder="1" applyAlignment="1">
      <alignment horizontal="center" vertical="center"/>
    </xf>
    <xf numFmtId="167" fontId="24" fillId="6" borderId="111" xfId="3" applyNumberFormat="1" applyFont="1" applyFill="1" applyBorder="1" applyAlignment="1">
      <alignment horizontal="center" vertical="center"/>
    </xf>
    <xf numFmtId="167" fontId="24" fillId="6" borderId="15" xfId="3" applyNumberFormat="1" applyFont="1" applyFill="1" applyBorder="1" applyAlignment="1">
      <alignment horizontal="center" vertical="center"/>
    </xf>
    <xf numFmtId="167" fontId="24" fillId="6" borderId="6" xfId="3" applyNumberFormat="1" applyFont="1" applyFill="1" applyBorder="1" applyAlignment="1">
      <alignment horizontal="center" vertical="center"/>
    </xf>
    <xf numFmtId="167" fontId="24" fillId="6" borderId="102" xfId="3" applyNumberFormat="1" applyFont="1" applyFill="1" applyBorder="1" applyAlignment="1">
      <alignment horizontal="center" vertical="center"/>
    </xf>
    <xf numFmtId="167" fontId="24" fillId="6" borderId="55" xfId="3" applyNumberFormat="1" applyFont="1" applyFill="1" applyBorder="1" applyAlignment="1">
      <alignment horizontal="center" vertical="center"/>
    </xf>
    <xf numFmtId="167" fontId="24" fillId="6" borderId="0" xfId="3" applyNumberFormat="1" applyFont="1" applyFill="1" applyAlignment="1">
      <alignment vertical="center"/>
    </xf>
    <xf numFmtId="167" fontId="24" fillId="6" borderId="17" xfId="3" applyNumberFormat="1" applyFont="1" applyFill="1" applyBorder="1" applyAlignment="1">
      <alignment horizontal="center" vertical="center"/>
    </xf>
    <xf numFmtId="167" fontId="26" fillId="6" borderId="0" xfId="3" applyNumberFormat="1" applyFont="1" applyFill="1" applyAlignment="1">
      <alignment vertical="center" wrapText="1"/>
    </xf>
    <xf numFmtId="167" fontId="24" fillId="6" borderId="8" xfId="3" applyNumberFormat="1" applyFont="1" applyFill="1" applyBorder="1" applyAlignment="1">
      <alignment horizontal="center" vertical="center"/>
    </xf>
    <xf numFmtId="167" fontId="24" fillId="6" borderId="76" xfId="3" applyNumberFormat="1" applyFont="1" applyFill="1" applyBorder="1" applyAlignment="1">
      <alignment horizontal="center" vertical="center"/>
    </xf>
    <xf numFmtId="167" fontId="24" fillId="6" borderId="37" xfId="3" applyNumberFormat="1" applyFont="1" applyFill="1" applyBorder="1" applyAlignment="1">
      <alignment horizontal="center" vertical="center"/>
    </xf>
    <xf numFmtId="167" fontId="24" fillId="6" borderId="38" xfId="3" applyNumberFormat="1" applyFont="1" applyFill="1" applyBorder="1" applyAlignment="1">
      <alignment horizontal="center" vertical="center"/>
    </xf>
    <xf numFmtId="167" fontId="24" fillId="6" borderId="5" xfId="3" applyNumberFormat="1" applyFont="1" applyFill="1" applyBorder="1" applyAlignment="1">
      <alignment horizontal="center" vertical="center" wrapText="1"/>
    </xf>
    <xf numFmtId="167" fontId="24" fillId="6" borderId="19" xfId="3" applyNumberFormat="1" applyFont="1" applyFill="1" applyBorder="1" applyAlignment="1">
      <alignment horizontal="center" vertical="center" wrapText="1"/>
    </xf>
    <xf numFmtId="167" fontId="24" fillId="6" borderId="5" xfId="3" applyNumberFormat="1" applyFont="1" applyFill="1" applyBorder="1" applyAlignment="1">
      <alignment horizontal="center" vertical="center"/>
    </xf>
    <xf numFmtId="167" fontId="24" fillId="6" borderId="64" xfId="3" applyNumberFormat="1" applyFont="1" applyFill="1" applyBorder="1" applyAlignment="1">
      <alignment horizontal="center" vertical="center"/>
    </xf>
    <xf numFmtId="167" fontId="24" fillId="6" borderId="76" xfId="3" applyNumberFormat="1" applyFont="1" applyFill="1" applyBorder="1" applyAlignment="1">
      <alignment vertical="center"/>
    </xf>
    <xf numFmtId="167" fontId="24" fillId="6" borderId="8" xfId="3" applyNumberFormat="1" applyFont="1" applyFill="1" applyBorder="1" applyAlignment="1">
      <alignment vertical="center"/>
    </xf>
    <xf numFmtId="167" fontId="24" fillId="6" borderId="8" xfId="3" applyNumberFormat="1" applyFont="1" applyFill="1" applyBorder="1" applyAlignment="1">
      <alignment horizontal="center" vertical="center" wrapText="1"/>
    </xf>
    <xf numFmtId="167" fontId="24" fillId="6" borderId="64" xfId="3" applyNumberFormat="1" applyFont="1" applyFill="1" applyBorder="1" applyAlignment="1">
      <alignment horizontal="center" vertical="center" wrapText="1"/>
    </xf>
    <xf numFmtId="167" fontId="24" fillId="6" borderId="46" xfId="3" applyNumberFormat="1" applyFont="1" applyFill="1" applyBorder="1" applyAlignment="1">
      <alignment horizontal="center" vertical="center"/>
    </xf>
    <xf numFmtId="167" fontId="24" fillId="6" borderId="108" xfId="3" applyNumberFormat="1" applyFont="1" applyFill="1" applyBorder="1" applyAlignment="1">
      <alignment horizontal="center" vertical="center"/>
    </xf>
    <xf numFmtId="167" fontId="24" fillId="6" borderId="68" xfId="3" applyNumberFormat="1" applyFont="1" applyFill="1" applyBorder="1" applyAlignment="1">
      <alignment horizontal="center" vertical="center"/>
    </xf>
    <xf numFmtId="167" fontId="24" fillId="6" borderId="106" xfId="3" applyNumberFormat="1" applyFont="1" applyFill="1" applyBorder="1" applyAlignment="1">
      <alignment horizontal="center" vertical="center"/>
    </xf>
    <xf numFmtId="167" fontId="24" fillId="6" borderId="9" xfId="3" applyNumberFormat="1" applyFont="1" applyFill="1" applyBorder="1" applyAlignment="1">
      <alignment horizontal="center" vertical="center"/>
    </xf>
    <xf numFmtId="9" fontId="24" fillId="6" borderId="38" xfId="1" applyFont="1" applyFill="1" applyBorder="1" applyAlignment="1">
      <alignment horizontal="center" vertical="center"/>
    </xf>
    <xf numFmtId="9" fontId="24" fillId="6" borderId="17" xfId="1" applyFont="1" applyFill="1" applyBorder="1" applyAlignment="1">
      <alignment horizontal="center" vertical="center"/>
    </xf>
    <xf numFmtId="9" fontId="24" fillId="6" borderId="35" xfId="1" applyFont="1" applyFill="1" applyBorder="1" applyAlignment="1">
      <alignment horizontal="center" vertical="center"/>
    </xf>
    <xf numFmtId="9" fontId="24" fillId="6" borderId="5" xfId="1" quotePrefix="1" applyFont="1" applyFill="1" applyBorder="1" applyAlignment="1">
      <alignment horizontal="center" vertical="center"/>
    </xf>
    <xf numFmtId="9" fontId="24" fillId="6" borderId="5" xfId="1" applyFont="1" applyFill="1" applyBorder="1" applyAlignment="1">
      <alignment horizontal="center" vertical="center"/>
    </xf>
    <xf numFmtId="9" fontId="24" fillId="6" borderId="36" xfId="1" applyFont="1" applyFill="1" applyBorder="1" applyAlignment="1">
      <alignment horizontal="center" vertical="center"/>
    </xf>
    <xf numFmtId="167" fontId="18" fillId="6" borderId="76" xfId="3" applyNumberFormat="1" applyFont="1" applyFill="1" applyBorder="1" applyAlignment="1">
      <alignment horizontal="center" vertical="center" wrapText="1"/>
    </xf>
    <xf numFmtId="167" fontId="24" fillId="6" borderId="76" xfId="3" applyNumberFormat="1" applyFont="1" applyFill="1" applyBorder="1" applyAlignment="1">
      <alignment horizontal="center" vertical="center" wrapText="1"/>
    </xf>
    <xf numFmtId="167" fontId="24" fillId="6" borderId="32" xfId="3" applyNumberFormat="1" applyFont="1" applyFill="1" applyBorder="1" applyAlignment="1">
      <alignment horizontal="center" vertical="center" wrapText="1"/>
    </xf>
    <xf numFmtId="9" fontId="24" fillId="6" borderId="21" xfId="1" applyFont="1" applyFill="1" applyBorder="1" applyAlignment="1">
      <alignment horizontal="center" vertical="center" wrapText="1"/>
    </xf>
    <xf numFmtId="167" fontId="24" fillId="6" borderId="37" xfId="3" applyNumberFormat="1" applyFont="1" applyFill="1" applyBorder="1" applyAlignment="1">
      <alignment horizontal="center" vertical="center" wrapText="1"/>
    </xf>
    <xf numFmtId="167" fontId="24" fillId="6" borderId="38" xfId="3" applyNumberFormat="1" applyFont="1" applyFill="1" applyBorder="1" applyAlignment="1">
      <alignment horizontal="center" vertical="center" wrapText="1"/>
    </xf>
    <xf numFmtId="9" fontId="24" fillId="6" borderId="17" xfId="1" applyFont="1" applyFill="1" applyBorder="1" applyAlignment="1">
      <alignment horizontal="center" vertical="center" wrapText="1"/>
    </xf>
    <xf numFmtId="167" fontId="24" fillId="6" borderId="1" xfId="3" applyNumberFormat="1" applyFont="1" applyFill="1" applyBorder="1" applyAlignment="1">
      <alignment horizontal="center" vertical="center" wrapText="1"/>
    </xf>
    <xf numFmtId="9" fontId="24" fillId="6" borderId="19" xfId="1" applyFont="1" applyFill="1" applyBorder="1" applyAlignment="1">
      <alignment horizontal="center" vertical="center" wrapText="1"/>
    </xf>
    <xf numFmtId="167" fontId="24" fillId="6" borderId="30" xfId="3" applyNumberFormat="1" applyFont="1" applyFill="1" applyBorder="1" applyAlignment="1">
      <alignment horizontal="center" vertical="center" wrapText="1"/>
    </xf>
    <xf numFmtId="167" fontId="26" fillId="6" borderId="30" xfId="3" applyNumberFormat="1" applyFont="1" applyFill="1" applyBorder="1" applyAlignment="1">
      <alignment horizontal="center" vertical="center" wrapText="1"/>
    </xf>
    <xf numFmtId="167" fontId="26" fillId="6" borderId="1" xfId="3" applyNumberFormat="1" applyFont="1" applyFill="1" applyBorder="1" applyAlignment="1">
      <alignment horizontal="center" vertical="center" wrapText="1"/>
    </xf>
    <xf numFmtId="167" fontId="26" fillId="6" borderId="19" xfId="3" applyNumberFormat="1" applyFont="1" applyFill="1" applyBorder="1" applyAlignment="1">
      <alignment horizontal="center" vertical="center" wrapText="1"/>
    </xf>
    <xf numFmtId="9" fontId="24" fillId="6" borderId="1" xfId="1" applyFont="1" applyFill="1" applyBorder="1" applyAlignment="1">
      <alignment horizontal="center" vertical="center" wrapText="1"/>
    </xf>
    <xf numFmtId="9" fontId="24" fillId="6" borderId="32" xfId="1" applyFont="1" applyFill="1" applyBorder="1" applyAlignment="1">
      <alignment horizontal="center" vertical="center" wrapText="1"/>
    </xf>
    <xf numFmtId="167" fontId="24" fillId="6" borderId="39" xfId="3" applyNumberFormat="1" applyFont="1" applyFill="1" applyBorder="1" applyAlignment="1">
      <alignment horizontal="center" vertical="center"/>
    </xf>
    <xf numFmtId="9" fontId="24" fillId="6" borderId="31" xfId="1" applyFont="1" applyFill="1" applyBorder="1" applyAlignment="1">
      <alignment horizontal="center" vertical="center"/>
    </xf>
    <xf numFmtId="167" fontId="24" fillId="6" borderId="0" xfId="3" applyNumberFormat="1" applyFont="1" applyFill="1" applyBorder="1" applyAlignment="1">
      <alignment horizontal="center" vertical="center"/>
    </xf>
    <xf numFmtId="167" fontId="24" fillId="6" borderId="36" xfId="3" applyNumberFormat="1" applyFont="1" applyFill="1" applyBorder="1" applyAlignment="1">
      <alignment vertical="center"/>
    </xf>
    <xf numFmtId="167" fontId="24" fillId="6" borderId="13" xfId="3" applyNumberFormat="1" applyFont="1" applyFill="1" applyBorder="1" applyAlignment="1">
      <alignment horizontal="center" vertical="center"/>
    </xf>
    <xf numFmtId="167" fontId="24" fillId="6" borderId="7" xfId="3" applyNumberFormat="1" applyFont="1" applyFill="1" applyBorder="1" applyAlignment="1">
      <alignment horizontal="center" vertical="center"/>
    </xf>
    <xf numFmtId="167" fontId="24" fillId="6" borderId="34" xfId="3" applyNumberFormat="1" applyFont="1" applyFill="1" applyBorder="1" applyAlignment="1">
      <alignment horizontal="center" vertical="center"/>
    </xf>
    <xf numFmtId="0" fontId="24" fillId="6" borderId="49" xfId="0" applyFont="1" applyFill="1" applyBorder="1" applyAlignment="1">
      <alignment vertical="center"/>
    </xf>
    <xf numFmtId="0" fontId="24" fillId="6" borderId="30" xfId="0" applyFont="1" applyFill="1" applyBorder="1" applyAlignment="1">
      <alignment horizontal="center" vertical="center" wrapText="1"/>
    </xf>
    <xf numFmtId="4" fontId="24" fillId="6" borderId="121" xfId="0" applyNumberFormat="1" applyFont="1" applyFill="1" applyBorder="1" applyAlignment="1">
      <alignment vertical="center"/>
    </xf>
    <xf numFmtId="4" fontId="24" fillId="6" borderId="131" xfId="0" applyNumberFormat="1" applyFont="1" applyFill="1" applyBorder="1" applyAlignment="1">
      <alignment vertical="center"/>
    </xf>
    <xf numFmtId="4" fontId="24" fillId="6" borderId="30" xfId="0" applyNumberFormat="1" applyFont="1" applyFill="1" applyBorder="1" applyAlignment="1">
      <alignment vertical="center"/>
    </xf>
    <xf numFmtId="4" fontId="24" fillId="6" borderId="76" xfId="0" applyNumberFormat="1" applyFont="1" applyFill="1" applyBorder="1" applyAlignment="1">
      <alignment vertical="center"/>
    </xf>
    <xf numFmtId="0" fontId="24" fillId="6" borderId="8" xfId="0" applyFont="1" applyFill="1" applyBorder="1" applyAlignment="1">
      <alignment vertical="center"/>
    </xf>
    <xf numFmtId="170" fontId="24" fillId="6" borderId="30" xfId="0" applyNumberFormat="1" applyFont="1" applyFill="1" applyBorder="1" applyAlignment="1">
      <alignment vertical="center"/>
    </xf>
    <xf numFmtId="170" fontId="24" fillId="6" borderId="76" xfId="0" applyNumberFormat="1" applyFont="1" applyFill="1" applyBorder="1" applyAlignment="1">
      <alignment vertical="center"/>
    </xf>
    <xf numFmtId="170" fontId="24" fillId="6" borderId="121" xfId="0" applyNumberFormat="1" applyFont="1" applyFill="1" applyBorder="1" applyAlignment="1">
      <alignment vertical="center"/>
    </xf>
    <xf numFmtId="0" fontId="24" fillId="6" borderId="131" xfId="0" applyFont="1" applyFill="1" applyBorder="1" applyAlignment="1">
      <alignment vertical="center"/>
    </xf>
    <xf numFmtId="0" fontId="24" fillId="6" borderId="16" xfId="0" applyFont="1" applyFill="1" applyBorder="1" applyAlignment="1">
      <alignment horizontal="center" vertical="center" wrapText="1"/>
    </xf>
    <xf numFmtId="0" fontId="24" fillId="6" borderId="43" xfId="0" applyFont="1" applyFill="1" applyBorder="1" applyAlignment="1">
      <alignment horizontal="center" vertical="center" wrapText="1"/>
    </xf>
    <xf numFmtId="0" fontId="24" fillId="6" borderId="37" xfId="0" applyFont="1" applyFill="1" applyBorder="1" applyAlignment="1">
      <alignment vertical="center"/>
    </xf>
    <xf numFmtId="0" fontId="24" fillId="6" borderId="38" xfId="0" applyFont="1" applyFill="1" applyBorder="1" applyAlignment="1">
      <alignment vertical="center"/>
    </xf>
    <xf numFmtId="0" fontId="24" fillId="6" borderId="30" xfId="0" applyFont="1" applyFill="1" applyBorder="1" applyAlignment="1">
      <alignment vertical="center"/>
    </xf>
    <xf numFmtId="171" fontId="24" fillId="6" borderId="19" xfId="0" applyNumberFormat="1" applyFont="1" applyFill="1" applyBorder="1" applyAlignment="1">
      <alignment vertical="center"/>
    </xf>
    <xf numFmtId="0" fontId="24" fillId="6" borderId="31" xfId="0" applyFont="1" applyFill="1" applyBorder="1" applyAlignment="1">
      <alignment vertical="center"/>
    </xf>
    <xf numFmtId="0" fontId="24" fillId="6" borderId="32" xfId="0" applyFont="1" applyFill="1" applyBorder="1" applyAlignment="1">
      <alignment vertical="center"/>
    </xf>
    <xf numFmtId="171" fontId="24" fillId="6" borderId="21" xfId="0" applyNumberFormat="1" applyFont="1" applyFill="1" applyBorder="1" applyAlignment="1">
      <alignment vertical="center"/>
    </xf>
    <xf numFmtId="167" fontId="17" fillId="7" borderId="44" xfId="3" applyNumberFormat="1" applyFont="1" applyFill="1" applyBorder="1" applyAlignment="1">
      <alignment horizontal="center" vertical="center" wrapText="1"/>
    </xf>
    <xf numFmtId="167" fontId="17" fillId="7" borderId="17" xfId="3" applyNumberFormat="1" applyFont="1" applyFill="1" applyBorder="1" applyAlignment="1">
      <alignment horizontal="center" vertical="center" wrapText="1"/>
    </xf>
    <xf numFmtId="0" fontId="17" fillId="7" borderId="73" xfId="0" applyFont="1" applyFill="1" applyBorder="1" applyAlignment="1">
      <alignment horizontal="center" vertical="center" wrapText="1"/>
    </xf>
    <xf numFmtId="164" fontId="21" fillId="4" borderId="0" xfId="3" applyFont="1" applyFill="1" applyAlignment="1">
      <alignment vertical="center" wrapText="1"/>
    </xf>
    <xf numFmtId="164" fontId="17" fillId="10" borderId="0" xfId="3" applyFont="1" applyFill="1" applyAlignment="1">
      <alignment vertical="center" wrapText="1"/>
    </xf>
    <xf numFmtId="164" fontId="17" fillId="10" borderId="0" xfId="3" applyFont="1" applyFill="1" applyAlignment="1">
      <alignment horizontal="left" vertical="center" wrapText="1"/>
    </xf>
    <xf numFmtId="164" fontId="17" fillId="10" borderId="25" xfId="3" applyFont="1" applyFill="1" applyBorder="1" applyAlignment="1">
      <alignment vertical="center" wrapText="1"/>
    </xf>
    <xf numFmtId="164" fontId="18" fillId="4" borderId="53" xfId="3" applyFont="1" applyFill="1" applyBorder="1" applyAlignment="1">
      <alignment vertical="center" wrapText="1"/>
    </xf>
    <xf numFmtId="164" fontId="17" fillId="10" borderId="53" xfId="3" applyFont="1" applyFill="1" applyBorder="1" applyAlignment="1">
      <alignment vertical="center" wrapText="1"/>
    </xf>
    <xf numFmtId="164" fontId="18" fillId="4" borderId="54" xfId="3" applyFont="1" applyFill="1" applyBorder="1" applyAlignment="1">
      <alignment vertical="center" wrapText="1"/>
    </xf>
    <xf numFmtId="164" fontId="18" fillId="4" borderId="31" xfId="3" applyFont="1" applyFill="1" applyBorder="1" applyAlignment="1">
      <alignment vertical="center" wrapText="1"/>
    </xf>
    <xf numFmtId="164" fontId="17" fillId="10" borderId="0" xfId="3" applyFont="1" applyFill="1" applyBorder="1" applyAlignment="1">
      <alignment horizontal="left" vertical="center" wrapText="1"/>
    </xf>
    <xf numFmtId="164" fontId="18" fillId="4" borderId="30" xfId="3" applyFont="1" applyFill="1" applyBorder="1" applyAlignment="1">
      <alignment horizontal="left" vertical="center" wrapText="1"/>
    </xf>
    <xf numFmtId="164" fontId="18" fillId="4" borderId="76" xfId="3" applyFont="1" applyFill="1" applyBorder="1" applyAlignment="1">
      <alignment vertical="center" wrapText="1"/>
    </xf>
    <xf numFmtId="164" fontId="18" fillId="4" borderId="121" xfId="3" applyFont="1" applyFill="1" applyBorder="1" applyAlignment="1">
      <alignment vertical="center" wrapText="1"/>
    </xf>
    <xf numFmtId="164" fontId="17" fillId="10" borderId="12" xfId="3" applyFont="1" applyFill="1" applyBorder="1" applyAlignment="1">
      <alignment vertical="center" wrapText="1"/>
    </xf>
    <xf numFmtId="164" fontId="18" fillId="4" borderId="103" xfId="3" applyFont="1" applyFill="1" applyBorder="1" applyAlignment="1">
      <alignment horizontal="left" vertical="center" wrapText="1"/>
    </xf>
    <xf numFmtId="164" fontId="21" fillId="4" borderId="75" xfId="3" applyFont="1" applyFill="1" applyBorder="1" applyAlignment="1">
      <alignment vertical="center" wrapText="1"/>
    </xf>
    <xf numFmtId="164" fontId="18" fillId="4" borderId="30" xfId="3" applyFont="1" applyFill="1" applyBorder="1" applyAlignment="1">
      <alignment vertical="center" wrapText="1"/>
    </xf>
    <xf numFmtId="164" fontId="17" fillId="10" borderId="0" xfId="3" applyFont="1" applyFill="1" applyBorder="1" applyAlignment="1">
      <alignment vertical="center" wrapText="1"/>
    </xf>
    <xf numFmtId="164" fontId="21" fillId="4" borderId="93" xfId="3" applyFont="1" applyFill="1" applyBorder="1" applyAlignment="1">
      <alignment vertical="center" wrapText="1"/>
    </xf>
    <xf numFmtId="164" fontId="21" fillId="4" borderId="90" xfId="3" applyFont="1" applyFill="1" applyBorder="1" applyAlignment="1">
      <alignment vertical="center" wrapText="1"/>
    </xf>
    <xf numFmtId="164" fontId="21" fillId="4" borderId="51" xfId="3" applyFont="1" applyFill="1" applyBorder="1" applyAlignment="1">
      <alignment vertical="center" wrapText="1"/>
    </xf>
    <xf numFmtId="164" fontId="18" fillId="4" borderId="91" xfId="3" applyFont="1" applyFill="1" applyBorder="1" applyAlignment="1">
      <alignment vertical="center" wrapText="1"/>
    </xf>
    <xf numFmtId="164" fontId="21" fillId="4" borderId="104" xfId="3" applyFont="1" applyFill="1" applyBorder="1" applyAlignment="1">
      <alignment vertical="center" wrapText="1"/>
    </xf>
    <xf numFmtId="164" fontId="21" fillId="4" borderId="16" xfId="3" applyFont="1" applyFill="1" applyBorder="1" applyAlignment="1">
      <alignment vertical="center" wrapText="1"/>
    </xf>
    <xf numFmtId="164" fontId="17" fillId="10" borderId="14" xfId="3" applyFont="1" applyFill="1" applyBorder="1" applyAlignment="1">
      <alignment vertical="center" wrapText="1"/>
    </xf>
    <xf numFmtId="164" fontId="21" fillId="4" borderId="91" xfId="3" applyFont="1" applyFill="1" applyBorder="1" applyAlignment="1">
      <alignment vertical="center" wrapText="1"/>
    </xf>
    <xf numFmtId="164" fontId="21" fillId="4" borderId="62" xfId="3" applyFont="1" applyFill="1" applyBorder="1" applyAlignment="1">
      <alignment vertical="center" wrapText="1"/>
    </xf>
    <xf numFmtId="164" fontId="21" fillId="4" borderId="10" xfId="3" applyFont="1" applyFill="1" applyBorder="1" applyAlignment="1">
      <alignment vertical="center" wrapText="1"/>
    </xf>
    <xf numFmtId="164" fontId="21" fillId="4" borderId="83" xfId="3" applyFont="1" applyFill="1" applyBorder="1" applyAlignment="1">
      <alignment vertical="center" wrapText="1"/>
    </xf>
    <xf numFmtId="164" fontId="17" fillId="10" borderId="3" xfId="3" applyFont="1" applyFill="1" applyBorder="1" applyAlignment="1">
      <alignment vertical="center" wrapText="1"/>
    </xf>
    <xf numFmtId="164" fontId="21" fillId="4" borderId="23" xfId="3" applyFont="1" applyFill="1" applyBorder="1" applyAlignment="1">
      <alignment vertical="center" wrapText="1"/>
    </xf>
    <xf numFmtId="164" fontId="18" fillId="4" borderId="3" xfId="3" applyFont="1" applyFill="1" applyBorder="1" applyAlignment="1">
      <alignment horizontal="left" vertical="center" wrapText="1"/>
    </xf>
    <xf numFmtId="164" fontId="21" fillId="4" borderId="77" xfId="3" applyFont="1" applyFill="1" applyBorder="1" applyAlignment="1">
      <alignment vertical="center" wrapText="1"/>
    </xf>
    <xf numFmtId="164" fontId="21" fillId="4" borderId="85" xfId="3" applyFont="1" applyFill="1" applyBorder="1" applyAlignment="1">
      <alignment vertical="center" wrapText="1"/>
    </xf>
    <xf numFmtId="0" fontId="21" fillId="4" borderId="2" xfId="0" applyFont="1" applyFill="1" applyBorder="1" applyAlignment="1">
      <alignment vertical="center" wrapText="1"/>
    </xf>
    <xf numFmtId="0" fontId="21" fillId="4" borderId="6" xfId="0" applyFont="1" applyFill="1" applyBorder="1" applyAlignment="1">
      <alignment vertical="center" wrapText="1"/>
    </xf>
    <xf numFmtId="0" fontId="18" fillId="4" borderId="56" xfId="0" applyFont="1" applyFill="1" applyBorder="1" applyAlignment="1">
      <alignment vertical="center" wrapText="1"/>
    </xf>
    <xf numFmtId="0" fontId="17" fillId="10" borderId="53" xfId="0" applyFont="1" applyFill="1" applyBorder="1" applyAlignment="1">
      <alignment vertical="center" wrapText="1"/>
    </xf>
    <xf numFmtId="0" fontId="18" fillId="4" borderId="2" xfId="0" applyFont="1" applyFill="1" applyBorder="1" applyAlignment="1">
      <alignment vertical="center" wrapText="1"/>
    </xf>
    <xf numFmtId="0" fontId="17" fillId="10" borderId="104" xfId="0" applyFont="1" applyFill="1" applyBorder="1" applyAlignment="1">
      <alignment vertical="center" wrapText="1"/>
    </xf>
    <xf numFmtId="167" fontId="21" fillId="4" borderId="8" xfId="3" applyNumberFormat="1" applyFont="1" applyFill="1" applyBorder="1" applyAlignment="1">
      <alignment horizontal="center" vertical="center"/>
    </xf>
    <xf numFmtId="167" fontId="18" fillId="4" borderId="0" xfId="3" applyNumberFormat="1" applyFont="1" applyFill="1" applyBorder="1" applyAlignment="1">
      <alignment vertical="center" wrapText="1"/>
    </xf>
    <xf numFmtId="167" fontId="18" fillId="4" borderId="25" xfId="3" applyNumberFormat="1" applyFont="1" applyFill="1" applyBorder="1" applyAlignment="1">
      <alignment vertical="center" wrapText="1"/>
    </xf>
    <xf numFmtId="167" fontId="18" fillId="4" borderId="0" xfId="3" applyNumberFormat="1" applyFont="1" applyFill="1" applyBorder="1" applyAlignment="1">
      <alignment horizontal="center" vertical="center" wrapText="1"/>
    </xf>
    <xf numFmtId="167" fontId="21" fillId="4" borderId="53" xfId="3" applyNumberFormat="1" applyFont="1" applyFill="1" applyBorder="1" applyAlignment="1">
      <alignment vertical="center" wrapText="1"/>
    </xf>
    <xf numFmtId="167" fontId="18" fillId="4" borderId="54" xfId="3" applyNumberFormat="1" applyFont="1" applyFill="1" applyBorder="1" applyAlignment="1">
      <alignment vertical="center" wrapText="1"/>
    </xf>
    <xf numFmtId="167" fontId="21" fillId="4" borderId="25" xfId="3" applyNumberFormat="1" applyFont="1" applyFill="1" applyBorder="1" applyAlignment="1">
      <alignment vertical="center" wrapText="1"/>
    </xf>
    <xf numFmtId="0" fontId="18" fillId="4" borderId="35" xfId="4" applyFont="1" applyFill="1" applyBorder="1" applyAlignment="1">
      <alignment vertical="center" wrapText="1"/>
    </xf>
    <xf numFmtId="0" fontId="21" fillId="4" borderId="5" xfId="4" applyFont="1" applyFill="1" applyBorder="1" applyAlignment="1">
      <alignment vertical="center" wrapText="1"/>
    </xf>
    <xf numFmtId="0" fontId="21" fillId="4" borderId="36" xfId="4" applyFont="1" applyFill="1" applyBorder="1" applyAlignment="1">
      <alignment vertical="center" wrapText="1"/>
    </xf>
    <xf numFmtId="9" fontId="18" fillId="4" borderId="32" xfId="1" applyFont="1" applyFill="1" applyBorder="1" applyAlignment="1">
      <alignment horizontal="center" vertical="center" wrapText="1"/>
    </xf>
    <xf numFmtId="0" fontId="21" fillId="4" borderId="35" xfId="4" applyFont="1" applyFill="1" applyBorder="1" applyAlignment="1">
      <alignment vertical="center" wrapText="1"/>
    </xf>
    <xf numFmtId="0" fontId="21" fillId="4" borderId="32" xfId="4" applyFont="1" applyFill="1" applyBorder="1" applyAlignment="1">
      <alignment horizontal="center" vertical="center" wrapText="1"/>
    </xf>
    <xf numFmtId="167" fontId="18" fillId="4" borderId="22" xfId="3" applyNumberFormat="1" applyFont="1" applyFill="1" applyBorder="1" applyAlignment="1">
      <alignment vertical="center" wrapText="1"/>
    </xf>
    <xf numFmtId="167" fontId="21" fillId="4" borderId="2" xfId="3" applyNumberFormat="1" applyFont="1" applyFill="1" applyBorder="1" applyAlignment="1">
      <alignment vertical="center" wrapText="1"/>
    </xf>
    <xf numFmtId="167" fontId="18" fillId="4" borderId="26" xfId="3" applyNumberFormat="1" applyFont="1" applyFill="1" applyBorder="1" applyAlignment="1">
      <alignment vertical="center" wrapText="1"/>
    </xf>
    <xf numFmtId="167" fontId="21" fillId="4" borderId="4" xfId="3" applyNumberFormat="1" applyFont="1" applyFill="1" applyBorder="1" applyAlignment="1">
      <alignment vertical="center" wrapText="1"/>
    </xf>
    <xf numFmtId="167" fontId="18" fillId="4" borderId="22" xfId="3" applyNumberFormat="1" applyFont="1" applyFill="1" applyBorder="1" applyAlignment="1">
      <alignment vertical="center"/>
    </xf>
    <xf numFmtId="167" fontId="18" fillId="4" borderId="2" xfId="3" applyNumberFormat="1" applyFont="1" applyFill="1" applyBorder="1" applyAlignment="1">
      <alignment vertical="center"/>
    </xf>
    <xf numFmtId="167" fontId="18" fillId="4" borderId="6" xfId="3" applyNumberFormat="1" applyFont="1" applyFill="1" applyBorder="1" applyAlignment="1">
      <alignment vertical="center"/>
    </xf>
    <xf numFmtId="9" fontId="21" fillId="4" borderId="0" xfId="1" applyFont="1" applyFill="1" applyAlignment="1">
      <alignment vertical="center"/>
    </xf>
    <xf numFmtId="167" fontId="18" fillId="4" borderId="20" xfId="3" applyNumberFormat="1" applyFont="1" applyFill="1" applyBorder="1" applyAlignment="1">
      <alignment horizontal="center" vertical="center"/>
    </xf>
    <xf numFmtId="167" fontId="18" fillId="4" borderId="52" xfId="3" applyNumberFormat="1" applyFont="1" applyFill="1" applyBorder="1" applyAlignment="1">
      <alignment horizontal="center" vertical="center"/>
    </xf>
    <xf numFmtId="167" fontId="18" fillId="4" borderId="12" xfId="3" applyNumberFormat="1" applyFont="1" applyFill="1" applyBorder="1" applyAlignment="1">
      <alignment vertical="center"/>
    </xf>
    <xf numFmtId="167" fontId="16" fillId="6" borderId="140" xfId="3" applyNumberFormat="1" applyFont="1" applyFill="1" applyBorder="1" applyAlignment="1">
      <alignment horizontal="center" vertical="center" wrapText="1"/>
    </xf>
    <xf numFmtId="167" fontId="18" fillId="6" borderId="50" xfId="3" applyNumberFormat="1" applyFont="1" applyFill="1" applyBorder="1" applyAlignment="1">
      <alignment horizontal="center" vertical="center" wrapText="1"/>
    </xf>
    <xf numFmtId="167" fontId="18" fillId="6" borderId="40" xfId="3" applyNumberFormat="1" applyFont="1" applyFill="1" applyBorder="1" applyAlignment="1">
      <alignment horizontal="center" vertical="center" wrapText="1"/>
    </xf>
    <xf numFmtId="167" fontId="18" fillId="6" borderId="37" xfId="3" applyNumberFormat="1" applyFont="1" applyFill="1" applyBorder="1" applyAlignment="1">
      <alignment horizontal="center" vertical="center" wrapText="1"/>
    </xf>
    <xf numFmtId="167" fontId="18" fillId="6" borderId="41" xfId="3" applyNumberFormat="1" applyFont="1" applyFill="1" applyBorder="1" applyAlignment="1">
      <alignment horizontal="center" vertical="center" wrapText="1"/>
    </xf>
    <xf numFmtId="167" fontId="18" fillId="6" borderId="52" xfId="3" applyNumberFormat="1" applyFont="1" applyFill="1" applyBorder="1" applyAlignment="1">
      <alignment horizontal="center" vertical="center" wrapText="1"/>
    </xf>
    <xf numFmtId="167" fontId="18" fillId="6" borderId="120" xfId="3" applyNumberFormat="1" applyFont="1" applyFill="1" applyBorder="1" applyAlignment="1">
      <alignment horizontal="center" vertical="center" wrapText="1"/>
    </xf>
    <xf numFmtId="167" fontId="18" fillId="6" borderId="75" xfId="3" applyNumberFormat="1" applyFont="1" applyFill="1" applyBorder="1" applyAlignment="1">
      <alignment horizontal="center" vertical="center" wrapText="1"/>
    </xf>
    <xf numFmtId="167" fontId="18" fillId="6" borderId="16" xfId="3" applyNumberFormat="1" applyFont="1" applyFill="1" applyBorder="1" applyAlignment="1">
      <alignment horizontal="center" vertical="center" wrapText="1"/>
    </xf>
    <xf numFmtId="167" fontId="18" fillId="6" borderId="93" xfId="3" applyNumberFormat="1" applyFont="1" applyFill="1" applyBorder="1" applyAlignment="1">
      <alignment horizontal="center" vertical="center" wrapText="1"/>
    </xf>
    <xf numFmtId="167" fontId="18" fillId="6" borderId="90" xfId="3" applyNumberFormat="1" applyFont="1" applyFill="1" applyBorder="1" applyAlignment="1">
      <alignment horizontal="center" vertical="center" wrapText="1"/>
    </xf>
    <xf numFmtId="167" fontId="18" fillId="6" borderId="103" xfId="3" applyNumberFormat="1" applyFont="1" applyFill="1" applyBorder="1" applyAlignment="1">
      <alignment horizontal="center" vertical="center" wrapText="1"/>
    </xf>
    <xf numFmtId="0" fontId="20" fillId="9" borderId="5" xfId="4" applyFont="1" applyFill="1" applyBorder="1" applyAlignment="1">
      <alignment vertical="center" wrapText="1"/>
    </xf>
    <xf numFmtId="167" fontId="18" fillId="6" borderId="78" xfId="3" applyNumberFormat="1" applyFont="1" applyFill="1" applyBorder="1" applyAlignment="1">
      <alignment horizontal="center" vertical="center" wrapText="1"/>
    </xf>
    <xf numFmtId="167" fontId="18" fillId="6" borderId="3" xfId="3" applyNumberFormat="1" applyFont="1" applyFill="1" applyBorder="1" applyAlignment="1">
      <alignment horizontal="center" vertical="center" wrapText="1"/>
    </xf>
    <xf numFmtId="167" fontId="17" fillId="10" borderId="3" xfId="3" applyNumberFormat="1" applyFont="1" applyFill="1" applyBorder="1" applyAlignment="1">
      <alignment horizontal="left" vertical="center" wrapText="1"/>
    </xf>
    <xf numFmtId="167" fontId="17" fillId="10" borderId="3" xfId="3" applyNumberFormat="1" applyFont="1" applyFill="1" applyBorder="1" applyAlignment="1">
      <alignment vertical="center" wrapText="1"/>
    </xf>
    <xf numFmtId="167" fontId="17" fillId="10" borderId="0" xfId="3" applyNumberFormat="1" applyFont="1" applyFill="1" applyBorder="1" applyAlignment="1">
      <alignment vertical="center" wrapText="1"/>
    </xf>
    <xf numFmtId="167" fontId="18" fillId="6" borderId="74" xfId="3" applyNumberFormat="1" applyFont="1" applyFill="1" applyBorder="1" applyAlignment="1">
      <alignment horizontal="center" vertical="center" wrapText="1"/>
    </xf>
    <xf numFmtId="167" fontId="18" fillId="6" borderId="67" xfId="3" applyNumberFormat="1" applyFont="1" applyFill="1" applyBorder="1" applyAlignment="1">
      <alignment horizontal="center" vertical="center" wrapText="1"/>
    </xf>
    <xf numFmtId="167" fontId="24" fillId="6" borderId="41" xfId="3" applyNumberFormat="1" applyFont="1" applyFill="1" applyBorder="1" applyAlignment="1">
      <alignment horizontal="center" vertical="center"/>
    </xf>
    <xf numFmtId="167" fontId="24" fillId="6" borderId="137" xfId="3" applyNumberFormat="1" applyFont="1" applyFill="1" applyBorder="1" applyAlignment="1">
      <alignment horizontal="center" vertical="center"/>
    </xf>
    <xf numFmtId="167" fontId="24" fillId="6" borderId="37" xfId="3" applyNumberFormat="1" applyFont="1" applyFill="1" applyBorder="1" applyAlignment="1">
      <alignment vertical="center"/>
    </xf>
    <xf numFmtId="167" fontId="24" fillId="6" borderId="38" xfId="3" applyNumberFormat="1" applyFont="1" applyFill="1" applyBorder="1" applyAlignment="1">
      <alignment vertical="center"/>
    </xf>
    <xf numFmtId="9" fontId="24" fillId="6" borderId="17" xfId="1" applyFont="1" applyFill="1" applyBorder="1" applyAlignment="1">
      <alignment vertical="center"/>
    </xf>
    <xf numFmtId="167" fontId="24" fillId="6" borderId="33" xfId="3" applyNumberFormat="1" applyFont="1" applyFill="1" applyBorder="1" applyAlignment="1">
      <alignment horizontal="center" vertical="center"/>
    </xf>
    <xf numFmtId="9" fontId="24" fillId="6" borderId="7" xfId="1" applyFont="1" applyFill="1" applyBorder="1" applyAlignment="1">
      <alignment horizontal="center" vertical="center"/>
    </xf>
    <xf numFmtId="9" fontId="24" fillId="6" borderId="34" xfId="1" applyFont="1" applyFill="1" applyBorder="1" applyAlignment="1">
      <alignment horizontal="center" vertical="center"/>
    </xf>
    <xf numFmtId="9" fontId="24" fillId="6" borderId="8" xfId="1" applyFont="1" applyFill="1" applyBorder="1" applyAlignment="1">
      <alignment horizontal="center" vertical="center"/>
    </xf>
    <xf numFmtId="9" fontId="24" fillId="6" borderId="64" xfId="1" applyFont="1" applyFill="1" applyBorder="1" applyAlignment="1">
      <alignment horizontal="center" vertical="center"/>
    </xf>
    <xf numFmtId="9" fontId="24" fillId="6" borderId="38" xfId="1" applyFont="1" applyFill="1" applyBorder="1" applyAlignment="1">
      <alignment vertical="center"/>
    </xf>
    <xf numFmtId="9" fontId="24" fillId="6" borderId="1" xfId="1" applyFont="1" applyFill="1" applyBorder="1" applyAlignment="1">
      <alignment vertical="center"/>
    </xf>
    <xf numFmtId="167" fontId="24" fillId="6" borderId="121" xfId="3" applyNumberFormat="1" applyFont="1" applyFill="1" applyBorder="1" applyAlignment="1">
      <alignment vertical="center"/>
    </xf>
    <xf numFmtId="167" fontId="24" fillId="6" borderId="131" xfId="3" applyNumberFormat="1" applyFont="1" applyFill="1" applyBorder="1" applyAlignment="1">
      <alignment vertical="center"/>
    </xf>
    <xf numFmtId="9" fontId="24" fillId="6" borderId="131" xfId="1" applyFont="1" applyFill="1" applyBorder="1" applyAlignment="1">
      <alignment vertical="center"/>
    </xf>
    <xf numFmtId="9" fontId="24" fillId="6" borderId="132" xfId="1" applyFont="1" applyFill="1" applyBorder="1" applyAlignment="1">
      <alignment vertical="center"/>
    </xf>
    <xf numFmtId="167" fontId="24" fillId="6" borderId="22" xfId="3" applyNumberFormat="1" applyFont="1" applyFill="1" applyBorder="1" applyAlignment="1">
      <alignment vertical="center"/>
    </xf>
    <xf numFmtId="167" fontId="24" fillId="6" borderId="15" xfId="3" applyNumberFormat="1" applyFont="1" applyFill="1" applyBorder="1" applyAlignment="1">
      <alignment horizontal="center" vertical="center" wrapText="1"/>
    </xf>
    <xf numFmtId="167" fontId="24" fillId="6" borderId="6" xfId="3" applyNumberFormat="1" applyFont="1" applyFill="1" applyBorder="1" applyAlignment="1">
      <alignment horizontal="center" vertical="center" wrapText="1"/>
    </xf>
    <xf numFmtId="167" fontId="24" fillId="6" borderId="99" xfId="3" applyNumberFormat="1" applyFont="1" applyFill="1" applyBorder="1" applyAlignment="1">
      <alignment horizontal="center" vertical="center"/>
    </xf>
    <xf numFmtId="167" fontId="24" fillId="6" borderId="119" xfId="3" applyNumberFormat="1" applyFont="1" applyFill="1" applyBorder="1" applyAlignment="1">
      <alignment horizontal="center" vertical="center"/>
    </xf>
    <xf numFmtId="167" fontId="24" fillId="6" borderId="121" xfId="3" applyNumberFormat="1" applyFont="1" applyFill="1" applyBorder="1" applyAlignment="1">
      <alignment horizontal="center" vertical="center"/>
    </xf>
    <xf numFmtId="167" fontId="24" fillId="6" borderId="73" xfId="3" applyNumberFormat="1" applyFont="1" applyFill="1" applyBorder="1" applyAlignment="1">
      <alignment horizontal="center" vertical="center"/>
    </xf>
    <xf numFmtId="9" fontId="24" fillId="6" borderId="21" xfId="1" applyFont="1" applyFill="1" applyBorder="1" applyAlignment="1">
      <alignment horizontal="right" vertical="center"/>
    </xf>
    <xf numFmtId="9" fontId="24" fillId="6" borderId="64" xfId="1" applyFont="1" applyFill="1" applyBorder="1" applyAlignment="1">
      <alignment horizontal="right" vertical="center"/>
    </xf>
    <xf numFmtId="167" fontId="24" fillId="6" borderId="35" xfId="3" applyNumberFormat="1" applyFont="1" applyFill="1" applyBorder="1" applyAlignment="1">
      <alignment horizontal="center" vertical="center"/>
    </xf>
    <xf numFmtId="167" fontId="24" fillId="6" borderId="44" xfId="3" applyNumberFormat="1" applyFont="1" applyFill="1" applyBorder="1" applyAlignment="1">
      <alignment horizontal="center" vertical="center"/>
    </xf>
    <xf numFmtId="167" fontId="24" fillId="6" borderId="22" xfId="3" applyNumberFormat="1" applyFont="1" applyFill="1" applyBorder="1" applyAlignment="1">
      <alignment horizontal="center" vertical="center"/>
    </xf>
    <xf numFmtId="167" fontId="24" fillId="6" borderId="2" xfId="3" applyNumberFormat="1" applyFont="1" applyFill="1" applyBorder="1" applyAlignment="1">
      <alignment horizontal="center" vertical="center"/>
    </xf>
    <xf numFmtId="167" fontId="24" fillId="6" borderId="23" xfId="3" applyNumberFormat="1" applyFont="1" applyFill="1" applyBorder="1" applyAlignment="1">
      <alignment horizontal="center" vertical="center"/>
    </xf>
    <xf numFmtId="167" fontId="24" fillId="6" borderId="31" xfId="3" applyNumberFormat="1" applyFont="1" applyFill="1" applyBorder="1" applyAlignment="1">
      <alignment vertical="center"/>
    </xf>
    <xf numFmtId="167" fontId="24" fillId="6" borderId="24" xfId="3" applyNumberFormat="1" applyFont="1" applyFill="1" applyBorder="1" applyAlignment="1">
      <alignment horizontal="center" vertical="center"/>
    </xf>
    <xf numFmtId="167" fontId="24" fillId="6" borderId="63" xfId="3" applyNumberFormat="1" applyFont="1" applyFill="1" applyBorder="1" applyAlignment="1">
      <alignment horizontal="center" vertical="center"/>
    </xf>
    <xf numFmtId="167" fontId="24" fillId="6" borderId="109" xfId="3" applyNumberFormat="1" applyFont="1" applyFill="1" applyBorder="1" applyAlignment="1">
      <alignment horizontal="center" vertical="center"/>
    </xf>
    <xf numFmtId="167" fontId="24" fillId="6" borderId="84" xfId="3" applyNumberFormat="1" applyFont="1" applyFill="1" applyBorder="1" applyAlignment="1">
      <alignment horizontal="center" vertical="center"/>
    </xf>
    <xf numFmtId="167" fontId="24" fillId="6" borderId="112" xfId="3" applyNumberFormat="1" applyFont="1" applyFill="1" applyBorder="1" applyAlignment="1">
      <alignment horizontal="center" vertical="center"/>
    </xf>
    <xf numFmtId="0" fontId="24" fillId="6" borderId="15" xfId="0" applyFont="1" applyFill="1" applyBorder="1" applyAlignment="1">
      <alignment horizontal="center" vertical="center"/>
    </xf>
    <xf numFmtId="0" fontId="24" fillId="6" borderId="8" xfId="0" applyFont="1" applyFill="1" applyBorder="1" applyAlignment="1">
      <alignment horizontal="center" vertical="center"/>
    </xf>
    <xf numFmtId="169" fontId="24" fillId="6" borderId="35" xfId="1" applyNumberFormat="1" applyFont="1" applyFill="1" applyBorder="1" applyAlignment="1">
      <alignment horizontal="right" vertical="center"/>
    </xf>
    <xf numFmtId="169" fontId="24" fillId="6" borderId="38" xfId="1" applyNumberFormat="1" applyFont="1" applyFill="1" applyBorder="1" applyAlignment="1">
      <alignment horizontal="right" vertical="center"/>
    </xf>
    <xf numFmtId="169" fontId="24" fillId="6" borderId="17" xfId="0" applyNumberFormat="1" applyFont="1" applyFill="1" applyBorder="1" applyAlignment="1">
      <alignment horizontal="right" vertical="center"/>
    </xf>
    <xf numFmtId="164" fontId="24" fillId="6" borderId="5" xfId="3" quotePrefix="1" applyFont="1" applyFill="1" applyBorder="1" applyAlignment="1">
      <alignment horizontal="right" vertical="center"/>
    </xf>
    <xf numFmtId="164" fontId="24" fillId="6" borderId="1" xfId="3" quotePrefix="1" applyFont="1" applyFill="1" applyBorder="1" applyAlignment="1">
      <alignment horizontal="right" vertical="center"/>
    </xf>
    <xf numFmtId="169" fontId="24" fillId="6" borderId="1" xfId="1" applyNumberFormat="1" applyFont="1" applyFill="1" applyBorder="1" applyAlignment="1">
      <alignment horizontal="right" vertical="center"/>
    </xf>
    <xf numFmtId="169" fontId="24" fillId="6" borderId="19" xfId="0" applyNumberFormat="1" applyFont="1" applyFill="1" applyBorder="1" applyAlignment="1">
      <alignment horizontal="right" vertical="center"/>
    </xf>
    <xf numFmtId="169" fontId="24" fillId="6" borderId="5" xfId="1" applyNumberFormat="1" applyFont="1" applyFill="1" applyBorder="1" applyAlignment="1">
      <alignment horizontal="right" vertical="center"/>
    </xf>
    <xf numFmtId="164" fontId="24" fillId="6" borderId="36" xfId="3" applyFont="1" applyFill="1" applyBorder="1" applyAlignment="1">
      <alignment horizontal="right" vertical="center"/>
    </xf>
    <xf numFmtId="164" fontId="24" fillId="6" borderId="32" xfId="3" applyFont="1" applyFill="1" applyBorder="1" applyAlignment="1">
      <alignment horizontal="right" vertical="center"/>
    </xf>
    <xf numFmtId="164" fontId="24" fillId="6" borderId="21" xfId="3" applyFont="1" applyFill="1" applyBorder="1" applyAlignment="1">
      <alignment horizontal="right" vertical="center"/>
    </xf>
    <xf numFmtId="164" fontId="24" fillId="6" borderId="38" xfId="3" applyFont="1" applyFill="1" applyBorder="1" applyAlignment="1">
      <alignment horizontal="right" vertical="center"/>
    </xf>
    <xf numFmtId="169" fontId="24" fillId="6" borderId="36" xfId="1" applyNumberFormat="1" applyFont="1" applyFill="1" applyBorder="1" applyAlignment="1">
      <alignment horizontal="right" vertical="center"/>
    </xf>
    <xf numFmtId="169" fontId="24" fillId="6" borderId="32" xfId="1" applyNumberFormat="1" applyFont="1" applyFill="1" applyBorder="1" applyAlignment="1">
      <alignment horizontal="right" vertical="center"/>
    </xf>
    <xf numFmtId="169" fontId="24" fillId="6" borderId="21" xfId="0" applyNumberFormat="1" applyFont="1" applyFill="1" applyBorder="1" applyAlignment="1">
      <alignment horizontal="right" vertical="center"/>
    </xf>
    <xf numFmtId="9" fontId="24" fillId="6" borderId="17" xfId="1" applyFont="1" applyFill="1" applyBorder="1" applyAlignment="1">
      <alignment horizontal="right" vertical="center" wrapText="1"/>
    </xf>
    <xf numFmtId="9" fontId="24" fillId="6" borderId="19" xfId="1" applyFont="1" applyFill="1" applyBorder="1" applyAlignment="1">
      <alignment horizontal="right" vertical="center" wrapText="1"/>
    </xf>
    <xf numFmtId="9" fontId="24" fillId="6" borderId="64" xfId="1" applyFont="1" applyFill="1" applyBorder="1" applyAlignment="1">
      <alignment horizontal="right" vertical="center" wrapText="1"/>
    </xf>
    <xf numFmtId="167" fontId="24" fillId="6" borderId="31" xfId="3" applyNumberFormat="1" applyFont="1" applyFill="1" applyBorder="1" applyAlignment="1">
      <alignment horizontal="center" vertical="center" wrapText="1"/>
    </xf>
    <xf numFmtId="9" fontId="24" fillId="6" borderId="21" xfId="1" applyFont="1" applyFill="1" applyBorder="1" applyAlignment="1">
      <alignment horizontal="right" vertical="center" wrapText="1"/>
    </xf>
    <xf numFmtId="0" fontId="24" fillId="6" borderId="38" xfId="4" applyFont="1" applyFill="1" applyBorder="1" applyAlignment="1">
      <alignment horizontal="center" vertical="center" wrapText="1"/>
    </xf>
    <xf numFmtId="0" fontId="24" fillId="6" borderId="38" xfId="2" applyNumberFormat="1" applyFont="1" applyFill="1" applyBorder="1" applyAlignment="1">
      <alignment horizontal="center" vertical="center" wrapText="1"/>
    </xf>
    <xf numFmtId="1" fontId="24" fillId="6" borderId="38" xfId="4" applyNumberFormat="1" applyFont="1" applyFill="1" applyBorder="1" applyAlignment="1">
      <alignment horizontal="center" vertical="center" wrapText="1"/>
    </xf>
    <xf numFmtId="1" fontId="24" fillId="6" borderId="17" xfId="4" applyNumberFormat="1" applyFont="1" applyFill="1" applyBorder="1" applyAlignment="1">
      <alignment horizontal="center" vertical="center" wrapText="1"/>
    </xf>
    <xf numFmtId="0" fontId="24" fillId="6" borderId="1" xfId="4" applyFont="1" applyFill="1" applyBorder="1" applyAlignment="1">
      <alignment horizontal="center" vertical="center" wrapText="1"/>
    </xf>
    <xf numFmtId="1" fontId="24" fillId="6" borderId="1" xfId="4" applyNumberFormat="1" applyFont="1" applyFill="1" applyBorder="1" applyAlignment="1">
      <alignment horizontal="center" vertical="center" wrapText="1"/>
    </xf>
    <xf numFmtId="1" fontId="24" fillId="6" borderId="19" xfId="4" applyNumberFormat="1" applyFont="1" applyFill="1" applyBorder="1" applyAlignment="1">
      <alignment horizontal="center" vertical="center" wrapText="1"/>
    </xf>
    <xf numFmtId="0" fontId="24" fillId="6" borderId="32" xfId="4" applyFont="1" applyFill="1" applyBorder="1" applyAlignment="1">
      <alignment horizontal="center" vertical="center" wrapText="1"/>
    </xf>
    <xf numFmtId="1" fontId="24" fillId="6" borderId="32" xfId="4" applyNumberFormat="1" applyFont="1" applyFill="1" applyBorder="1" applyAlignment="1">
      <alignment horizontal="center" vertical="center" wrapText="1"/>
    </xf>
    <xf numFmtId="1" fontId="24" fillId="6" borderId="21" xfId="4" applyNumberFormat="1" applyFont="1" applyFill="1" applyBorder="1" applyAlignment="1">
      <alignment horizontal="center" vertical="center" wrapText="1"/>
    </xf>
    <xf numFmtId="0" fontId="26" fillId="6" borderId="1" xfId="4" applyFont="1" applyFill="1" applyBorder="1" applyAlignment="1">
      <alignment horizontal="center" vertical="center" wrapText="1"/>
    </xf>
    <xf numFmtId="1" fontId="26" fillId="6" borderId="1" xfId="4" applyNumberFormat="1" applyFont="1" applyFill="1" applyBorder="1" applyAlignment="1">
      <alignment horizontal="center" vertical="center" wrapText="1"/>
    </xf>
    <xf numFmtId="1" fontId="26" fillId="6" borderId="19" xfId="4" applyNumberFormat="1" applyFont="1" applyFill="1" applyBorder="1" applyAlignment="1">
      <alignment horizontal="center" vertical="center" wrapText="1"/>
    </xf>
    <xf numFmtId="167" fontId="24" fillId="6" borderId="99" xfId="3" applyNumberFormat="1" applyFont="1" applyFill="1" applyBorder="1" applyAlignment="1">
      <alignment horizontal="right" vertical="center"/>
    </xf>
    <xf numFmtId="167" fontId="24" fillId="6" borderId="68" xfId="3" applyNumberFormat="1" applyFont="1" applyFill="1" applyBorder="1" applyAlignment="1">
      <alignment horizontal="right" vertical="center"/>
    </xf>
    <xf numFmtId="167" fontId="24" fillId="6" borderId="106" xfId="3" applyNumberFormat="1" applyFont="1" applyFill="1" applyBorder="1" applyAlignment="1">
      <alignment horizontal="right" vertical="center"/>
    </xf>
    <xf numFmtId="9" fontId="24" fillId="6" borderId="82" xfId="1" applyFont="1" applyFill="1" applyBorder="1" applyAlignment="1">
      <alignment horizontal="right" vertical="center"/>
    </xf>
    <xf numFmtId="9" fontId="24" fillId="6" borderId="84" xfId="1" applyFont="1" applyFill="1" applyBorder="1" applyAlignment="1">
      <alignment horizontal="right" vertical="center"/>
    </xf>
    <xf numFmtId="9" fontId="24" fillId="6" borderId="112" xfId="1" applyFont="1" applyFill="1" applyBorder="1" applyAlignment="1">
      <alignment horizontal="right" vertical="center"/>
    </xf>
    <xf numFmtId="9" fontId="24" fillId="6" borderId="81" xfId="1" applyFont="1" applyFill="1" applyBorder="1" applyAlignment="1">
      <alignment horizontal="right" vertical="center"/>
    </xf>
    <xf numFmtId="9" fontId="24" fillId="6" borderId="123" xfId="1" applyFont="1" applyFill="1" applyBorder="1" applyAlignment="1">
      <alignment horizontal="right" vertical="center"/>
    </xf>
    <xf numFmtId="9" fontId="24" fillId="6" borderId="124" xfId="1" applyFont="1" applyFill="1" applyBorder="1" applyAlignment="1">
      <alignment horizontal="right" vertical="center"/>
    </xf>
    <xf numFmtId="9" fontId="24" fillId="6" borderId="125" xfId="1" applyFont="1" applyFill="1" applyBorder="1" applyAlignment="1">
      <alignment horizontal="right" vertical="center"/>
    </xf>
    <xf numFmtId="9" fontId="24" fillId="6" borderId="32" xfId="1" applyFont="1" applyFill="1" applyBorder="1" applyAlignment="1">
      <alignment horizontal="right" vertical="center"/>
    </xf>
    <xf numFmtId="167" fontId="24" fillId="6" borderId="97" xfId="3" applyNumberFormat="1" applyFont="1" applyFill="1" applyBorder="1" applyAlignment="1">
      <alignment horizontal="right" vertical="center"/>
    </xf>
    <xf numFmtId="167" fontId="24" fillId="6" borderId="9" xfId="3" applyNumberFormat="1" applyFont="1" applyFill="1" applyBorder="1" applyAlignment="1">
      <alignment horizontal="right" vertical="center"/>
    </xf>
    <xf numFmtId="167" fontId="24" fillId="6" borderId="107" xfId="3" applyNumberFormat="1" applyFont="1" applyFill="1" applyBorder="1" applyAlignment="1">
      <alignment horizontal="right" vertical="center"/>
    </xf>
    <xf numFmtId="167" fontId="24" fillId="6" borderId="95" xfId="3" applyNumberFormat="1" applyFont="1" applyFill="1" applyBorder="1" applyAlignment="1">
      <alignment horizontal="right" vertical="center"/>
    </xf>
    <xf numFmtId="167" fontId="24" fillId="6" borderId="38" xfId="3" applyNumberFormat="1" applyFont="1" applyFill="1" applyBorder="1" applyAlignment="1">
      <alignment horizontal="right" vertical="center"/>
    </xf>
    <xf numFmtId="167" fontId="24" fillId="6" borderId="17" xfId="3" applyNumberFormat="1" applyFont="1" applyFill="1" applyBorder="1" applyAlignment="1">
      <alignment horizontal="right" vertical="center"/>
    </xf>
    <xf numFmtId="167" fontId="24" fillId="6" borderId="122" xfId="3" applyNumberFormat="1" applyFont="1" applyFill="1" applyBorder="1" applyAlignment="1">
      <alignment horizontal="right" vertical="center"/>
    </xf>
    <xf numFmtId="167" fontId="24" fillId="6" borderId="1" xfId="3" applyNumberFormat="1" applyFont="1" applyFill="1" applyBorder="1" applyAlignment="1">
      <alignment horizontal="right" vertical="center"/>
    </xf>
    <xf numFmtId="167" fontId="24" fillId="6" borderId="19" xfId="3" applyNumberFormat="1" applyFont="1" applyFill="1" applyBorder="1" applyAlignment="1">
      <alignment horizontal="right" vertical="center"/>
    </xf>
    <xf numFmtId="167" fontId="24" fillId="6" borderId="101" xfId="3" applyNumberFormat="1" applyFont="1" applyFill="1" applyBorder="1" applyAlignment="1">
      <alignment horizontal="center" vertical="center"/>
    </xf>
    <xf numFmtId="0" fontId="22" fillId="8" borderId="0" xfId="0" applyFont="1" applyFill="1" applyAlignment="1">
      <alignment vertical="center" wrapText="1"/>
    </xf>
    <xf numFmtId="167" fontId="17" fillId="10" borderId="0" xfId="3" applyNumberFormat="1" applyFont="1" applyFill="1" applyAlignment="1">
      <alignment vertical="center" wrapText="1"/>
    </xf>
    <xf numFmtId="167" fontId="21" fillId="4" borderId="51" xfId="3" applyNumberFormat="1" applyFont="1" applyFill="1" applyBorder="1" applyAlignment="1">
      <alignment vertical="center" wrapText="1"/>
    </xf>
    <xf numFmtId="167" fontId="17" fillId="10" borderId="25" xfId="3" applyNumberFormat="1" applyFont="1" applyFill="1" applyBorder="1" applyAlignment="1">
      <alignment vertical="center" wrapText="1"/>
    </xf>
    <xf numFmtId="167" fontId="18" fillId="4" borderId="53" xfId="3" applyNumberFormat="1" applyFont="1" applyFill="1" applyBorder="1" applyAlignment="1">
      <alignment vertical="center" wrapText="1"/>
    </xf>
    <xf numFmtId="167" fontId="17" fillId="10" borderId="53" xfId="3" applyNumberFormat="1" applyFont="1" applyFill="1" applyBorder="1" applyAlignment="1">
      <alignment vertical="center" wrapText="1"/>
    </xf>
    <xf numFmtId="167" fontId="17" fillId="10" borderId="22" xfId="3" applyNumberFormat="1" applyFont="1" applyFill="1" applyBorder="1" applyAlignment="1">
      <alignment vertical="center" wrapText="1"/>
    </xf>
    <xf numFmtId="167" fontId="18" fillId="4" borderId="2" xfId="3" applyNumberFormat="1" applyFont="1" applyFill="1" applyBorder="1" applyAlignment="1">
      <alignment vertical="center" wrapText="1"/>
    </xf>
    <xf numFmtId="167" fontId="17" fillId="10" borderId="2" xfId="3" applyNumberFormat="1" applyFont="1" applyFill="1" applyBorder="1" applyAlignment="1">
      <alignment vertical="center" wrapText="1"/>
    </xf>
    <xf numFmtId="167" fontId="18" fillId="4" borderId="6" xfId="3" applyNumberFormat="1" applyFont="1" applyFill="1" applyBorder="1" applyAlignment="1">
      <alignment vertical="center" wrapText="1"/>
    </xf>
    <xf numFmtId="167" fontId="18" fillId="4" borderId="104" xfId="3" applyNumberFormat="1" applyFont="1" applyFill="1" applyBorder="1" applyAlignment="1">
      <alignment vertical="center" wrapText="1"/>
    </xf>
    <xf numFmtId="167" fontId="21" fillId="4" borderId="0" xfId="3" applyNumberFormat="1" applyFont="1" applyFill="1" applyAlignment="1">
      <alignment vertical="center" wrapText="1"/>
    </xf>
    <xf numFmtId="167" fontId="21" fillId="4" borderId="41" xfId="3" applyNumberFormat="1" applyFont="1" applyFill="1" applyBorder="1" applyAlignment="1">
      <alignment vertical="center" wrapText="1"/>
    </xf>
    <xf numFmtId="167" fontId="18" fillId="4" borderId="30" xfId="3" applyNumberFormat="1" applyFont="1" applyFill="1" applyBorder="1" applyAlignment="1">
      <alignment vertical="center" wrapText="1"/>
    </xf>
    <xf numFmtId="167" fontId="21" fillId="4" borderId="30" xfId="3" applyNumberFormat="1" applyFont="1" applyFill="1" applyBorder="1" applyAlignment="1">
      <alignment vertical="center" wrapText="1"/>
    </xf>
    <xf numFmtId="167" fontId="18" fillId="4" borderId="31" xfId="3" applyNumberFormat="1" applyFont="1" applyFill="1" applyBorder="1" applyAlignment="1">
      <alignment vertical="center" wrapText="1"/>
    </xf>
    <xf numFmtId="167" fontId="21" fillId="4" borderId="37" xfId="3" applyNumberFormat="1" applyFont="1" applyFill="1" applyBorder="1" applyAlignment="1">
      <alignment vertical="center" wrapText="1"/>
    </xf>
    <xf numFmtId="167" fontId="18" fillId="4" borderId="28" xfId="3" applyNumberFormat="1" applyFont="1" applyFill="1" applyBorder="1" applyAlignment="1">
      <alignment vertical="center" wrapText="1"/>
    </xf>
    <xf numFmtId="167" fontId="18" fillId="4" borderId="23" xfId="3" applyNumberFormat="1" applyFont="1" applyFill="1" applyBorder="1" applyAlignment="1">
      <alignment vertical="center" wrapText="1"/>
    </xf>
    <xf numFmtId="167" fontId="18" fillId="4" borderId="52" xfId="3" applyNumberFormat="1" applyFont="1" applyFill="1" applyBorder="1" applyAlignment="1">
      <alignment vertical="center" wrapText="1"/>
    </xf>
    <xf numFmtId="167" fontId="18" fillId="4" borderId="75" xfId="3" applyNumberFormat="1" applyFont="1" applyFill="1" applyBorder="1" applyAlignment="1">
      <alignment vertical="center" wrapText="1"/>
    </xf>
    <xf numFmtId="167" fontId="18" fillId="4" borderId="37" xfId="3" applyNumberFormat="1" applyFont="1" applyFill="1" applyBorder="1" applyAlignment="1">
      <alignment vertical="center" wrapText="1"/>
    </xf>
    <xf numFmtId="167" fontId="18" fillId="4" borderId="76" xfId="3" applyNumberFormat="1" applyFont="1" applyFill="1" applyBorder="1" applyAlignment="1">
      <alignment vertical="center" wrapText="1"/>
    </xf>
    <xf numFmtId="167" fontId="18" fillId="4" borderId="93" xfId="3" applyNumberFormat="1" applyFont="1" applyFill="1" applyBorder="1" applyAlignment="1">
      <alignment vertical="center" wrapText="1"/>
    </xf>
    <xf numFmtId="167" fontId="21" fillId="4" borderId="90" xfId="3" applyNumberFormat="1" applyFont="1" applyFill="1" applyBorder="1" applyAlignment="1">
      <alignment vertical="center" wrapText="1"/>
    </xf>
    <xf numFmtId="167" fontId="18" fillId="4" borderId="91" xfId="3" applyNumberFormat="1" applyFont="1" applyFill="1" applyBorder="1" applyAlignment="1">
      <alignment vertical="center" wrapText="1"/>
    </xf>
    <xf numFmtId="167" fontId="21" fillId="4" borderId="101" xfId="3" applyNumberFormat="1" applyFont="1" applyFill="1" applyBorder="1" applyAlignment="1">
      <alignment vertical="center" wrapText="1"/>
    </xf>
    <xf numFmtId="167" fontId="18" fillId="4" borderId="103" xfId="3" applyNumberFormat="1" applyFont="1" applyFill="1" applyBorder="1" applyAlignment="1">
      <alignment vertical="center" wrapText="1"/>
    </xf>
    <xf numFmtId="167" fontId="18" fillId="4" borderId="90" xfId="3" applyNumberFormat="1" applyFont="1" applyFill="1" applyBorder="1" applyAlignment="1">
      <alignment vertical="center" wrapText="1"/>
    </xf>
    <xf numFmtId="167" fontId="17" fillId="10" borderId="90" xfId="3" applyNumberFormat="1" applyFont="1" applyFill="1" applyBorder="1" applyAlignment="1">
      <alignment vertical="center" wrapText="1"/>
    </xf>
    <xf numFmtId="167" fontId="17" fillId="10" borderId="91" xfId="3" applyNumberFormat="1" applyFont="1" applyFill="1" applyBorder="1" applyAlignment="1">
      <alignment vertical="center" wrapText="1"/>
    </xf>
    <xf numFmtId="167" fontId="17" fillId="10" borderId="54" xfId="3" applyNumberFormat="1" applyFont="1" applyFill="1" applyBorder="1" applyAlignment="1">
      <alignment vertical="center" wrapText="1"/>
    </xf>
    <xf numFmtId="167" fontId="18" fillId="4" borderId="50" xfId="3" applyNumberFormat="1" applyFont="1" applyFill="1" applyBorder="1" applyAlignment="1">
      <alignment vertical="center" wrapText="1"/>
    </xf>
    <xf numFmtId="167" fontId="21" fillId="4" borderId="50" xfId="3" applyNumberFormat="1" applyFont="1" applyFill="1" applyBorder="1" applyAlignment="1">
      <alignment vertical="center" wrapText="1"/>
    </xf>
    <xf numFmtId="167" fontId="18" fillId="4" borderId="40" xfId="3" applyNumberFormat="1" applyFont="1" applyFill="1" applyBorder="1" applyAlignment="1">
      <alignment vertical="center" wrapText="1"/>
    </xf>
    <xf numFmtId="167" fontId="18" fillId="4" borderId="42" xfId="3" applyNumberFormat="1" applyFont="1" applyFill="1" applyBorder="1" applyAlignment="1">
      <alignment vertical="center" wrapText="1"/>
    </xf>
    <xf numFmtId="167" fontId="21" fillId="4" borderId="52" xfId="3" applyNumberFormat="1" applyFont="1" applyFill="1" applyBorder="1" applyAlignment="1">
      <alignment vertical="center" wrapText="1"/>
    </xf>
    <xf numFmtId="167" fontId="21" fillId="4" borderId="31" xfId="3" applyNumberFormat="1" applyFont="1" applyFill="1" applyBorder="1" applyAlignment="1">
      <alignment vertical="center" wrapText="1"/>
    </xf>
    <xf numFmtId="167" fontId="17" fillId="10" borderId="14" xfId="3" applyNumberFormat="1" applyFont="1" applyFill="1" applyBorder="1" applyAlignment="1">
      <alignment vertical="center" wrapText="1"/>
    </xf>
    <xf numFmtId="167" fontId="18" fillId="4" borderId="33" xfId="3" applyNumberFormat="1" applyFont="1" applyFill="1" applyBorder="1" applyAlignment="1">
      <alignment vertical="center" wrapText="1"/>
    </xf>
    <xf numFmtId="0" fontId="17" fillId="10" borderId="14" xfId="0" applyFont="1" applyFill="1" applyBorder="1" applyAlignment="1">
      <alignment vertical="center" wrapText="1"/>
    </xf>
    <xf numFmtId="0" fontId="18" fillId="4" borderId="93" xfId="0" applyFont="1" applyFill="1" applyBorder="1" applyAlignment="1">
      <alignment vertical="center" wrapText="1"/>
    </xf>
    <xf numFmtId="0" fontId="21" fillId="4" borderId="90" xfId="0" applyFont="1" applyFill="1" applyBorder="1" applyAlignment="1">
      <alignment vertical="center" wrapText="1"/>
    </xf>
    <xf numFmtId="0" fontId="21" fillId="4" borderId="91" xfId="0" applyFont="1" applyFill="1" applyBorder="1" applyAlignment="1">
      <alignment vertical="center" wrapText="1"/>
    </xf>
    <xf numFmtId="0" fontId="21" fillId="4" borderId="93" xfId="0" applyFont="1" applyFill="1" applyBorder="1" applyAlignment="1">
      <alignment vertical="center" wrapText="1"/>
    </xf>
    <xf numFmtId="167" fontId="21" fillId="4" borderId="42" xfId="3" applyNumberFormat="1" applyFont="1" applyFill="1" applyBorder="1" applyAlignment="1">
      <alignment vertical="center" wrapText="1"/>
    </xf>
    <xf numFmtId="167" fontId="18" fillId="4" borderId="62" xfId="3" applyNumberFormat="1" applyFont="1" applyFill="1" applyBorder="1" applyAlignment="1">
      <alignment vertical="center" wrapText="1"/>
    </xf>
    <xf numFmtId="167" fontId="21" fillId="4" borderId="10" xfId="3" applyNumberFormat="1" applyFont="1" applyFill="1" applyBorder="1" applyAlignment="1">
      <alignment vertical="center" wrapText="1"/>
    </xf>
    <xf numFmtId="167" fontId="18" fillId="4" borderId="83" xfId="3" applyNumberFormat="1" applyFont="1" applyFill="1" applyBorder="1" applyAlignment="1">
      <alignment vertical="center" wrapText="1"/>
    </xf>
    <xf numFmtId="167" fontId="21" fillId="4" borderId="62" xfId="3" applyNumberFormat="1" applyFont="1" applyFill="1" applyBorder="1" applyAlignment="1">
      <alignment vertical="center" wrapText="1"/>
    </xf>
    <xf numFmtId="167" fontId="21" fillId="4" borderId="22" xfId="3" applyNumberFormat="1" applyFont="1" applyFill="1" applyBorder="1" applyAlignment="1">
      <alignment vertical="center" wrapText="1"/>
    </xf>
    <xf numFmtId="167" fontId="18" fillId="4" borderId="77" xfId="3" applyNumberFormat="1" applyFont="1" applyFill="1" applyBorder="1" applyAlignment="1">
      <alignment vertical="center" wrapText="1"/>
    </xf>
    <xf numFmtId="167" fontId="18" fillId="6" borderId="0" xfId="3" applyNumberFormat="1" applyFont="1" applyFill="1" applyAlignment="1">
      <alignment horizontal="left" vertical="center"/>
    </xf>
    <xf numFmtId="0" fontId="16" fillId="0" borderId="0" xfId="0" applyFont="1" applyAlignment="1">
      <alignment horizontal="center" vertical="center" wrapText="1"/>
    </xf>
    <xf numFmtId="0" fontId="16" fillId="0" borderId="0" xfId="0" applyFont="1" applyAlignment="1">
      <alignment horizontal="center" vertical="center"/>
    </xf>
    <xf numFmtId="0" fontId="15" fillId="0" borderId="0" xfId="0" applyFont="1" applyAlignment="1">
      <alignment horizontal="center" vertical="center"/>
    </xf>
    <xf numFmtId="0" fontId="17" fillId="0" borderId="0" xfId="0" applyFont="1" applyAlignment="1">
      <alignment vertical="center"/>
    </xf>
    <xf numFmtId="0" fontId="18" fillId="0" borderId="0" xfId="0" applyFont="1" applyAlignment="1">
      <alignment horizontal="center" vertical="center" wrapText="1"/>
    </xf>
    <xf numFmtId="0" fontId="21" fillId="0" borderId="0" xfId="0" applyFont="1" applyAlignment="1">
      <alignment vertical="center"/>
    </xf>
    <xf numFmtId="0" fontId="18" fillId="0" borderId="0" xfId="0" applyFont="1" applyAlignment="1">
      <alignment horizontal="left" vertical="center" wrapText="1"/>
    </xf>
    <xf numFmtId="0" fontId="18" fillId="0" borderId="0" xfId="0" applyFont="1" applyAlignment="1">
      <alignment horizontal="center" vertical="center" wrapText="1" readingOrder="1"/>
    </xf>
    <xf numFmtId="167" fontId="18" fillId="0" borderId="0" xfId="3" applyNumberFormat="1" applyFont="1" applyFill="1" applyBorder="1" applyAlignment="1">
      <alignment horizontal="center" vertical="center"/>
    </xf>
    <xf numFmtId="167" fontId="17" fillId="0" borderId="0" xfId="3" applyNumberFormat="1" applyFont="1" applyFill="1" applyBorder="1" applyAlignment="1">
      <alignment vertical="center"/>
    </xf>
    <xf numFmtId="167" fontId="18" fillId="0" borderId="0" xfId="3" applyNumberFormat="1" applyFont="1" applyFill="1" applyBorder="1" applyAlignment="1">
      <alignment vertical="center"/>
    </xf>
    <xf numFmtId="167" fontId="21" fillId="0" borderId="0" xfId="3" applyNumberFormat="1" applyFont="1" applyFill="1" applyBorder="1" applyAlignment="1">
      <alignment vertical="center"/>
    </xf>
    <xf numFmtId="167" fontId="21" fillId="0" borderId="0" xfId="3" applyNumberFormat="1" applyFont="1" applyFill="1" applyBorder="1" applyAlignment="1">
      <alignment horizontal="center" vertical="center"/>
    </xf>
    <xf numFmtId="167" fontId="18" fillId="0" borderId="0" xfId="3" applyNumberFormat="1" applyFont="1" applyFill="1" applyAlignment="1">
      <alignment vertical="center"/>
    </xf>
    <xf numFmtId="167" fontId="21" fillId="0" borderId="0" xfId="3" applyNumberFormat="1" applyFont="1" applyFill="1" applyAlignment="1">
      <alignment vertical="center"/>
    </xf>
    <xf numFmtId="167" fontId="17" fillId="0" borderId="0" xfId="3" applyNumberFormat="1" applyFont="1" applyFill="1" applyAlignment="1">
      <alignment vertical="center"/>
    </xf>
    <xf numFmtId="167" fontId="18" fillId="0" borderId="0" xfId="3" applyNumberFormat="1" applyFont="1" applyFill="1" applyBorder="1" applyAlignment="1">
      <alignment horizontal="center" vertical="center" wrapText="1"/>
    </xf>
    <xf numFmtId="167" fontId="17" fillId="0" borderId="0" xfId="3" quotePrefix="1" applyNumberFormat="1" applyFont="1" applyFill="1" applyBorder="1" applyAlignment="1">
      <alignment vertical="center"/>
    </xf>
    <xf numFmtId="167" fontId="20" fillId="0" borderId="0" xfId="3" applyNumberFormat="1" applyFont="1" applyFill="1" applyAlignment="1">
      <alignment vertical="center" wrapText="1"/>
    </xf>
    <xf numFmtId="167" fontId="26" fillId="0" borderId="0" xfId="3" applyNumberFormat="1" applyFont="1" applyFill="1" applyAlignment="1">
      <alignment vertical="center" wrapText="1"/>
    </xf>
    <xf numFmtId="167" fontId="20" fillId="0" borderId="0" xfId="3" applyNumberFormat="1" applyFont="1" applyFill="1" applyBorder="1" applyAlignment="1">
      <alignment vertical="center" wrapText="1"/>
    </xf>
    <xf numFmtId="0" fontId="20" fillId="0" borderId="0" xfId="0" applyFont="1" applyAlignment="1">
      <alignment vertical="center" wrapText="1"/>
    </xf>
    <xf numFmtId="0" fontId="24" fillId="0" borderId="0" xfId="0" applyFont="1" applyAlignment="1">
      <alignment vertical="center"/>
    </xf>
    <xf numFmtId="164" fontId="17" fillId="0" borderId="0" xfId="3" applyFont="1" applyFill="1" applyAlignment="1">
      <alignment vertical="center"/>
    </xf>
    <xf numFmtId="164" fontId="21" fillId="0" borderId="0" xfId="3" applyFont="1" applyFill="1" applyAlignment="1">
      <alignment vertical="center"/>
    </xf>
    <xf numFmtId="167" fontId="18" fillId="0" borderId="0" xfId="3" applyNumberFormat="1" applyFont="1" applyFill="1" applyAlignment="1">
      <alignment horizontal="center" vertical="center" wrapText="1"/>
    </xf>
    <xf numFmtId="164" fontId="18" fillId="0" borderId="0" xfId="3" applyFont="1" applyFill="1" applyAlignment="1">
      <alignment horizontal="center" vertical="center" wrapText="1"/>
    </xf>
    <xf numFmtId="167" fontId="24" fillId="0" borderId="0" xfId="3" applyNumberFormat="1" applyFont="1" applyFill="1" applyAlignment="1">
      <alignment vertical="center"/>
    </xf>
    <xf numFmtId="164" fontId="20" fillId="0" borderId="0" xfId="3" applyFont="1" applyFill="1" applyAlignment="1">
      <alignment vertical="center" wrapText="1"/>
    </xf>
    <xf numFmtId="164" fontId="6" fillId="0" borderId="0" xfId="3" applyFont="1" applyFill="1"/>
    <xf numFmtId="9" fontId="21" fillId="4" borderId="32" xfId="1" applyFont="1" applyFill="1" applyBorder="1" applyAlignment="1">
      <alignment horizontal="right" vertical="center"/>
    </xf>
    <xf numFmtId="9" fontId="21" fillId="4" borderId="1" xfId="1" applyFont="1" applyFill="1" applyBorder="1" applyAlignment="1">
      <alignment horizontal="right" vertical="center"/>
    </xf>
    <xf numFmtId="9" fontId="24" fillId="6" borderId="19" xfId="1" applyFont="1" applyFill="1" applyBorder="1" applyAlignment="1">
      <alignment horizontal="right" vertical="center"/>
    </xf>
    <xf numFmtId="168" fontId="21" fillId="0" borderId="0" xfId="3" applyNumberFormat="1" applyFont="1" applyFill="1" applyBorder="1" applyAlignment="1">
      <alignment horizontal="left" vertical="center"/>
    </xf>
    <xf numFmtId="168" fontId="24" fillId="0" borderId="0" xfId="3" applyNumberFormat="1" applyFont="1" applyFill="1" applyBorder="1" applyAlignment="1">
      <alignment horizontal="left" vertical="center"/>
    </xf>
    <xf numFmtId="168" fontId="21" fillId="0" borderId="0" xfId="3" applyNumberFormat="1" applyFont="1" applyFill="1" applyBorder="1" applyAlignment="1">
      <alignment vertical="center"/>
    </xf>
    <xf numFmtId="168" fontId="21" fillId="0" borderId="0" xfId="3" applyNumberFormat="1" applyFont="1" applyFill="1" applyAlignment="1">
      <alignment vertical="center"/>
    </xf>
    <xf numFmtId="168" fontId="24" fillId="0" borderId="0" xfId="3" applyNumberFormat="1" applyFont="1" applyFill="1" applyAlignment="1">
      <alignment vertical="center"/>
    </xf>
    <xf numFmtId="168" fontId="24" fillId="0" borderId="0" xfId="3" applyNumberFormat="1" applyFont="1" applyFill="1" applyBorder="1" applyAlignment="1">
      <alignment vertical="center"/>
    </xf>
    <xf numFmtId="0" fontId="18" fillId="0" borderId="0" xfId="0" applyFont="1" applyAlignment="1">
      <alignment vertical="center"/>
    </xf>
    <xf numFmtId="0" fontId="24" fillId="0" borderId="0" xfId="0" applyFont="1" applyAlignment="1">
      <alignment horizontal="center" vertical="center" wrapText="1"/>
    </xf>
    <xf numFmtId="164" fontId="21" fillId="0" borderId="0" xfId="3" applyFont="1" applyFill="1" applyBorder="1" applyAlignment="1">
      <alignment horizontal="left" vertical="center"/>
    </xf>
    <xf numFmtId="168" fontId="18" fillId="0" borderId="0" xfId="3" applyNumberFormat="1" applyFont="1" applyFill="1" applyAlignment="1">
      <alignment vertical="center"/>
    </xf>
    <xf numFmtId="0" fontId="24" fillId="0" borderId="0" xfId="0" applyFont="1" applyAlignment="1">
      <alignment vertical="center" wrapText="1"/>
    </xf>
    <xf numFmtId="0" fontId="21" fillId="0" borderId="0" xfId="0" applyFont="1" applyAlignment="1">
      <alignment vertical="center" wrapText="1"/>
    </xf>
    <xf numFmtId="168" fontId="18" fillId="0" borderId="0" xfId="3" applyNumberFormat="1" applyFont="1" applyFill="1" applyAlignment="1">
      <alignment horizontal="center" vertical="center" wrapText="1"/>
    </xf>
    <xf numFmtId="168" fontId="26" fillId="0" borderId="0" xfId="3" applyNumberFormat="1" applyFont="1" applyFill="1" applyAlignment="1">
      <alignment vertical="center" wrapText="1"/>
    </xf>
    <xf numFmtId="168" fontId="20" fillId="0" borderId="0" xfId="3" applyNumberFormat="1" applyFont="1" applyFill="1" applyAlignment="1">
      <alignment vertical="center" wrapText="1"/>
    </xf>
    <xf numFmtId="167" fontId="17" fillId="0" borderId="0" xfId="3" applyNumberFormat="1" applyFont="1" applyFill="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vertical="center" wrapText="1" readingOrder="1"/>
    </xf>
    <xf numFmtId="0" fontId="8" fillId="0" borderId="0" xfId="0" applyFont="1" applyAlignment="1">
      <alignment horizontal="center" vertical="top"/>
    </xf>
    <xf numFmtId="0" fontId="21" fillId="0" borderId="0" xfId="0" applyFont="1" applyAlignment="1">
      <alignment horizontal="left" vertical="center" wrapText="1" readingOrder="1"/>
    </xf>
    <xf numFmtId="0" fontId="21" fillId="0" borderId="0" xfId="0" applyFont="1" applyAlignment="1">
      <alignment vertical="center" wrapText="1" readingOrder="1"/>
    </xf>
    <xf numFmtId="167" fontId="17" fillId="0" borderId="0" xfId="3" applyNumberFormat="1" applyFont="1" applyFill="1" applyBorder="1" applyAlignment="1">
      <alignment vertical="center" wrapText="1"/>
    </xf>
    <xf numFmtId="164" fontId="18" fillId="0" borderId="0" xfId="3" applyFont="1" applyFill="1" applyAlignment="1">
      <alignment vertical="center"/>
    </xf>
    <xf numFmtId="167" fontId="17" fillId="0" borderId="85" xfId="3" applyNumberFormat="1" applyFont="1" applyFill="1" applyBorder="1" applyAlignment="1">
      <alignment vertical="center"/>
    </xf>
    <xf numFmtId="167" fontId="21" fillId="0" borderId="0" xfId="3" applyNumberFormat="1" applyFont="1" applyFill="1" applyBorder="1" applyAlignment="1">
      <alignment horizontal="center" vertical="center" wrapText="1"/>
    </xf>
    <xf numFmtId="9" fontId="21" fillId="4" borderId="30" xfId="1" applyFont="1" applyFill="1" applyBorder="1" applyAlignment="1">
      <alignment horizontal="right" vertical="center" wrapText="1"/>
    </xf>
    <xf numFmtId="9" fontId="21" fillId="4" borderId="1" xfId="1" applyFont="1" applyFill="1" applyBorder="1" applyAlignment="1">
      <alignment horizontal="right" vertical="center" wrapText="1"/>
    </xf>
    <xf numFmtId="167" fontId="21" fillId="4" borderId="19" xfId="3" applyNumberFormat="1" applyFont="1" applyFill="1" applyBorder="1" applyAlignment="1">
      <alignment horizontal="right" vertical="center" wrapText="1"/>
    </xf>
    <xf numFmtId="9" fontId="24" fillId="6" borderId="30" xfId="1" applyFont="1" applyFill="1" applyBorder="1" applyAlignment="1">
      <alignment horizontal="right" vertical="center" wrapText="1"/>
    </xf>
    <xf numFmtId="9" fontId="24" fillId="6" borderId="1" xfId="1" applyFont="1" applyFill="1" applyBorder="1" applyAlignment="1">
      <alignment horizontal="right" vertical="center" wrapText="1"/>
    </xf>
    <xf numFmtId="9" fontId="21" fillId="4" borderId="31" xfId="1" applyFont="1" applyFill="1" applyBorder="1" applyAlignment="1">
      <alignment horizontal="right" vertical="center" wrapText="1"/>
    </xf>
    <xf numFmtId="9" fontId="21" fillId="4" borderId="32" xfId="1" applyFont="1" applyFill="1" applyBorder="1" applyAlignment="1">
      <alignment horizontal="right" vertical="center" wrapText="1"/>
    </xf>
    <xf numFmtId="167" fontId="21" fillId="4" borderId="21" xfId="3" applyNumberFormat="1" applyFont="1" applyFill="1" applyBorder="1" applyAlignment="1">
      <alignment horizontal="right" vertical="center" wrapText="1"/>
    </xf>
    <xf numFmtId="9" fontId="24" fillId="6" borderId="31" xfId="1" applyFont="1" applyFill="1" applyBorder="1" applyAlignment="1">
      <alignment horizontal="right" vertical="center" wrapText="1"/>
    </xf>
    <xf numFmtId="9" fontId="24" fillId="6" borderId="32" xfId="1" applyFont="1" applyFill="1" applyBorder="1" applyAlignment="1">
      <alignment horizontal="right" vertical="center" wrapText="1"/>
    </xf>
    <xf numFmtId="167" fontId="26" fillId="0" borderId="0" xfId="3" applyNumberFormat="1" applyFont="1" applyFill="1" applyBorder="1" applyAlignment="1">
      <alignment vertical="center" wrapText="1"/>
    </xf>
    <xf numFmtId="164" fontId="24" fillId="0" borderId="0" xfId="3" applyFont="1" applyFill="1" applyAlignment="1">
      <alignment vertical="center"/>
    </xf>
    <xf numFmtId="167" fontId="24" fillId="0" borderId="0" xfId="3" applyNumberFormat="1" applyFont="1" applyFill="1" applyBorder="1" applyAlignment="1">
      <alignment vertical="center"/>
    </xf>
    <xf numFmtId="167" fontId="24" fillId="6" borderId="64" xfId="3" applyNumberFormat="1" applyFont="1" applyFill="1" applyBorder="1" applyAlignment="1">
      <alignment horizontal="left" vertical="center" wrapText="1"/>
    </xf>
    <xf numFmtId="0" fontId="18" fillId="4" borderId="76" xfId="3" applyNumberFormat="1" applyFont="1" applyFill="1" applyBorder="1" applyAlignment="1">
      <alignment horizontal="left" vertical="center" wrapText="1"/>
    </xf>
    <xf numFmtId="0" fontId="18" fillId="4" borderId="64" xfId="3" applyNumberFormat="1" applyFont="1" applyFill="1" applyBorder="1" applyAlignment="1">
      <alignment horizontal="left" vertical="center" wrapText="1"/>
    </xf>
    <xf numFmtId="0" fontId="24" fillId="6" borderId="76" xfId="3" applyNumberFormat="1" applyFont="1" applyFill="1" applyBorder="1" applyAlignment="1">
      <alignment horizontal="left" vertical="center" wrapText="1"/>
    </xf>
    <xf numFmtId="167" fontId="24" fillId="0" borderId="0" xfId="3" applyNumberFormat="1" applyFont="1" applyFill="1" applyBorder="1" applyAlignment="1">
      <alignment horizontal="center" vertical="center"/>
    </xf>
    <xf numFmtId="0" fontId="15" fillId="7" borderId="150" xfId="0" applyFont="1" applyFill="1" applyBorder="1" applyAlignment="1">
      <alignment horizontal="center" vertical="center" wrapText="1"/>
    </xf>
    <xf numFmtId="165" fontId="21" fillId="0" borderId="0" xfId="0" applyNumberFormat="1" applyFont="1" applyAlignment="1">
      <alignment horizontal="left" vertical="center"/>
    </xf>
    <xf numFmtId="165" fontId="21" fillId="0" borderId="0" xfId="2" applyNumberFormat="1" applyFont="1" applyFill="1" applyBorder="1" applyAlignment="1">
      <alignment horizontal="left" vertical="center"/>
    </xf>
    <xf numFmtId="164" fontId="21" fillId="0" borderId="0" xfId="0" applyNumberFormat="1" applyFont="1" applyAlignment="1">
      <alignment vertical="center"/>
    </xf>
    <xf numFmtId="164" fontId="24" fillId="6" borderId="21" xfId="0" applyNumberFormat="1" applyFont="1" applyFill="1" applyBorder="1" applyAlignment="1">
      <alignment vertical="center"/>
    </xf>
    <xf numFmtId="164" fontId="24" fillId="6" borderId="17" xfId="0" applyNumberFormat="1" applyFont="1" applyFill="1" applyBorder="1" applyAlignment="1">
      <alignment vertical="center"/>
    </xf>
    <xf numFmtId="0" fontId="26" fillId="0" borderId="0" xfId="0" applyFont="1" applyAlignment="1">
      <alignment vertical="center" wrapText="1"/>
    </xf>
    <xf numFmtId="43" fontId="17" fillId="7" borderId="19" xfId="2" applyFont="1" applyFill="1" applyBorder="1" applyAlignment="1">
      <alignment horizontal="center" vertical="center" wrapText="1"/>
    </xf>
    <xf numFmtId="0" fontId="24" fillId="6" borderId="19" xfId="0" applyFont="1" applyFill="1" applyBorder="1" applyAlignment="1">
      <alignment horizontal="right" vertical="center"/>
    </xf>
    <xf numFmtId="1" fontId="24" fillId="6" borderId="21" xfId="0" applyNumberFormat="1" applyFont="1" applyFill="1" applyBorder="1" applyAlignment="1">
      <alignment vertical="center"/>
    </xf>
    <xf numFmtId="1" fontId="24" fillId="0" borderId="0" xfId="0" applyNumberFormat="1" applyFont="1" applyAlignment="1">
      <alignment vertical="center"/>
    </xf>
    <xf numFmtId="43" fontId="18" fillId="6" borderId="93" xfId="2" applyFont="1" applyFill="1" applyBorder="1" applyAlignment="1">
      <alignment horizontal="center" vertical="center" wrapText="1"/>
    </xf>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164" fontId="20" fillId="0" borderId="1" xfId="3" applyFont="1" applyFill="1" applyBorder="1" applyAlignment="1">
      <alignment horizontal="left" vertical="center" wrapText="1"/>
    </xf>
    <xf numFmtId="167" fontId="20" fillId="0" borderId="1" xfId="3" applyNumberFormat="1" applyFont="1" applyFill="1" applyBorder="1" applyAlignment="1">
      <alignment horizontal="left" vertical="center" wrapText="1"/>
    </xf>
    <xf numFmtId="0" fontId="21" fillId="4" borderId="91" xfId="0" applyFont="1" applyFill="1" applyBorder="1" applyAlignment="1">
      <alignment vertical="center"/>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2" xfId="0" applyFont="1" applyBorder="1" applyAlignment="1">
      <alignment horizontal="left" vertical="center"/>
    </xf>
    <xf numFmtId="164" fontId="21" fillId="0" borderId="31" xfId="3" applyFont="1" applyFill="1" applyBorder="1" applyAlignment="1">
      <alignment horizontal="left" vertical="center"/>
    </xf>
    <xf numFmtId="164" fontId="21" fillId="0" borderId="32" xfId="3" applyFont="1" applyFill="1" applyBorder="1" applyAlignment="1">
      <alignment horizontal="left" vertical="center"/>
    </xf>
    <xf numFmtId="164" fontId="21" fillId="0" borderId="32" xfId="3" applyFont="1" applyFill="1" applyBorder="1" applyAlignment="1">
      <alignment vertical="center"/>
    </xf>
    <xf numFmtId="164" fontId="21" fillId="0" borderId="32" xfId="0" applyNumberFormat="1" applyFont="1" applyBorder="1" applyAlignment="1">
      <alignment vertical="center"/>
    </xf>
    <xf numFmtId="164" fontId="8" fillId="0" borderId="0" xfId="3" applyFont="1" applyFill="1" applyBorder="1"/>
    <xf numFmtId="167" fontId="5" fillId="0" borderId="0" xfId="3" applyNumberFormat="1" applyFont="1" applyFill="1" applyBorder="1" applyAlignment="1">
      <alignment horizontal="center"/>
    </xf>
    <xf numFmtId="164" fontId="6" fillId="0" borderId="0" xfId="3" applyFont="1" applyFill="1" applyBorder="1"/>
    <xf numFmtId="168" fontId="6" fillId="0" borderId="0" xfId="3" applyNumberFormat="1" applyFont="1" applyFill="1" applyBorder="1"/>
    <xf numFmtId="164" fontId="21" fillId="0" borderId="30" xfId="3" applyFont="1" applyFill="1" applyBorder="1" applyAlignment="1">
      <alignment horizontal="center" vertical="center" wrapText="1"/>
    </xf>
    <xf numFmtId="164" fontId="21" fillId="0" borderId="1" xfId="3" applyFont="1" applyFill="1" applyBorder="1" applyAlignment="1">
      <alignment horizontal="center" vertical="center" wrapText="1"/>
    </xf>
    <xf numFmtId="164" fontId="21" fillId="0" borderId="1" xfId="0" applyNumberFormat="1" applyFont="1" applyBorder="1" applyAlignment="1">
      <alignment horizontal="center" vertical="center" wrapText="1"/>
    </xf>
    <xf numFmtId="164" fontId="28" fillId="0" borderId="19" xfId="0" applyNumberFormat="1" applyFont="1" applyBorder="1" applyAlignment="1">
      <alignment horizontal="center" vertical="center" wrapText="1"/>
    </xf>
    <xf numFmtId="164" fontId="28" fillId="0" borderId="21" xfId="0" applyNumberFormat="1" applyFont="1" applyBorder="1" applyAlignment="1">
      <alignment vertical="center"/>
    </xf>
    <xf numFmtId="167" fontId="24" fillId="6" borderId="19" xfId="3" applyNumberFormat="1" applyFont="1" applyFill="1" applyBorder="1" applyAlignment="1">
      <alignment horizontal="left" vertical="center"/>
    </xf>
    <xf numFmtId="167" fontId="26" fillId="6" borderId="19" xfId="3" applyNumberFormat="1" applyFont="1" applyFill="1" applyBorder="1" applyAlignment="1">
      <alignment horizontal="left" vertical="center" wrapText="1"/>
    </xf>
    <xf numFmtId="167" fontId="24" fillId="6" borderId="21" xfId="3" applyNumberFormat="1" applyFont="1" applyFill="1" applyBorder="1" applyAlignment="1">
      <alignment horizontal="left" vertical="center"/>
    </xf>
    <xf numFmtId="167" fontId="24" fillId="6" borderId="19" xfId="0" applyNumberFormat="1" applyFont="1" applyFill="1" applyBorder="1" applyAlignment="1">
      <alignment vertical="center"/>
    </xf>
    <xf numFmtId="167" fontId="21" fillId="4" borderId="41" xfId="3" applyNumberFormat="1" applyFont="1" applyFill="1" applyBorder="1" applyAlignment="1">
      <alignment horizontal="left" vertical="center"/>
    </xf>
    <xf numFmtId="167" fontId="21" fillId="4" borderId="53" xfId="3" applyNumberFormat="1" applyFont="1" applyFill="1" applyBorder="1" applyAlignment="1">
      <alignment horizontal="left" vertical="center"/>
    </xf>
    <xf numFmtId="167" fontId="20" fillId="0" borderId="53" xfId="3" applyNumberFormat="1" applyFont="1" applyFill="1" applyBorder="1" applyAlignment="1">
      <alignment horizontal="left" vertical="center" wrapText="1"/>
    </xf>
    <xf numFmtId="167" fontId="21" fillId="4" borderId="2" xfId="3" applyNumberFormat="1" applyFont="1" applyFill="1" applyBorder="1" applyAlignment="1">
      <alignment horizontal="left" vertical="center"/>
    </xf>
    <xf numFmtId="167" fontId="21" fillId="4" borderId="54" xfId="3" applyNumberFormat="1" applyFont="1" applyFill="1" applyBorder="1" applyAlignment="1">
      <alignment horizontal="left" vertical="center"/>
    </xf>
    <xf numFmtId="167" fontId="21" fillId="4" borderId="23" xfId="3" applyNumberFormat="1" applyFont="1" applyFill="1" applyBorder="1" applyAlignment="1">
      <alignment horizontal="left" vertical="center"/>
    </xf>
    <xf numFmtId="9" fontId="24" fillId="6" borderId="1" xfId="1" applyFont="1" applyFill="1" applyBorder="1" applyAlignment="1">
      <alignment horizontal="right" vertical="center"/>
    </xf>
    <xf numFmtId="9" fontId="24" fillId="6" borderId="8" xfId="1" applyFont="1" applyFill="1" applyBorder="1" applyAlignment="1">
      <alignment horizontal="right" vertical="center"/>
    </xf>
    <xf numFmtId="167" fontId="24" fillId="6" borderId="64" xfId="3" applyNumberFormat="1" applyFont="1" applyFill="1" applyBorder="1" applyAlignment="1">
      <alignment horizontal="right" vertical="center"/>
    </xf>
    <xf numFmtId="167" fontId="24" fillId="6" borderId="34" xfId="3" applyNumberFormat="1" applyFont="1" applyFill="1" applyBorder="1" applyAlignment="1">
      <alignment horizontal="right" vertical="center"/>
    </xf>
    <xf numFmtId="167" fontId="24" fillId="6" borderId="79" xfId="3" applyNumberFormat="1" applyFont="1" applyFill="1" applyBorder="1" applyAlignment="1">
      <alignment horizontal="center" vertical="center"/>
    </xf>
    <xf numFmtId="167" fontId="24" fillId="6" borderId="62" xfId="3" applyNumberFormat="1" applyFont="1" applyFill="1" applyBorder="1" applyAlignment="1">
      <alignment horizontal="right" vertical="center"/>
    </xf>
    <xf numFmtId="167" fontId="24" fillId="6" borderId="10" xfId="3" applyNumberFormat="1" applyFont="1" applyFill="1" applyBorder="1" applyAlignment="1">
      <alignment horizontal="right" vertical="center"/>
    </xf>
    <xf numFmtId="167" fontId="6" fillId="0" borderId="0" xfId="3" applyNumberFormat="1" applyFont="1" applyBorder="1"/>
    <xf numFmtId="9" fontId="24" fillId="6" borderId="22" xfId="1" applyFont="1" applyFill="1" applyBorder="1" applyAlignment="1">
      <alignment horizontal="right" vertical="center" wrapText="1"/>
    </xf>
    <xf numFmtId="9" fontId="24" fillId="6" borderId="2" xfId="1" applyFont="1" applyFill="1" applyBorder="1" applyAlignment="1">
      <alignment horizontal="right" vertical="center" wrapText="1"/>
    </xf>
    <xf numFmtId="167" fontId="21" fillId="0" borderId="24" xfId="3" applyNumberFormat="1" applyFont="1" applyFill="1" applyBorder="1" applyAlignment="1">
      <alignment horizontal="center" vertical="center"/>
    </xf>
    <xf numFmtId="0" fontId="20" fillId="9" borderId="0" xfId="0" applyFont="1" applyFill="1" applyAlignment="1">
      <alignment horizontal="left" vertical="center" wrapText="1"/>
    </xf>
    <xf numFmtId="0" fontId="22" fillId="8" borderId="0" xfId="0" applyFont="1" applyFill="1" applyAlignment="1">
      <alignment horizontal="center" vertical="center" wrapText="1"/>
    </xf>
    <xf numFmtId="0" fontId="22" fillId="8" borderId="0" xfId="0" applyFont="1" applyFill="1" applyAlignment="1">
      <alignment horizontal="center" vertical="center"/>
    </xf>
    <xf numFmtId="0" fontId="18" fillId="4" borderId="0" xfId="0" applyFont="1" applyFill="1" applyAlignment="1">
      <alignment horizontal="center" vertical="center" wrapText="1"/>
    </xf>
    <xf numFmtId="0" fontId="18" fillId="4" borderId="0" xfId="0" applyFont="1" applyFill="1" applyAlignment="1">
      <alignment horizontal="center" vertical="center"/>
    </xf>
    <xf numFmtId="0" fontId="20" fillId="4" borderId="152" xfId="0" applyFont="1" applyFill="1" applyBorder="1" applyAlignment="1">
      <alignment horizontal="left" vertical="center" wrapText="1"/>
    </xf>
    <xf numFmtId="0" fontId="20" fillId="4" borderId="0" xfId="0" applyFont="1" applyFill="1" applyAlignment="1">
      <alignment horizontal="left" vertical="center" wrapText="1"/>
    </xf>
    <xf numFmtId="0" fontId="18" fillId="4" borderId="40" xfId="0" applyFont="1" applyFill="1" applyBorder="1" applyAlignment="1">
      <alignment horizontal="center" vertical="center"/>
    </xf>
    <xf numFmtId="0" fontId="18" fillId="4" borderId="47" xfId="0" applyFont="1" applyFill="1" applyBorder="1" applyAlignment="1">
      <alignment horizontal="center" vertical="center"/>
    </xf>
    <xf numFmtId="0" fontId="24" fillId="6" borderId="48" xfId="0" applyFont="1" applyFill="1" applyBorder="1" applyAlignment="1">
      <alignment horizontal="center" vertical="center"/>
    </xf>
    <xf numFmtId="0" fontId="18" fillId="4" borderId="56" xfId="0" applyFont="1" applyFill="1" applyBorder="1" applyAlignment="1">
      <alignment horizontal="center" vertical="center"/>
    </xf>
    <xf numFmtId="0" fontId="18" fillId="4" borderId="89" xfId="0" applyFont="1" applyFill="1" applyBorder="1" applyAlignment="1">
      <alignment horizontal="center" vertical="center"/>
    </xf>
    <xf numFmtId="0" fontId="24" fillId="6" borderId="89" xfId="0" applyFont="1" applyFill="1" applyBorder="1" applyAlignment="1">
      <alignment horizontal="center" vertical="center"/>
    </xf>
    <xf numFmtId="0" fontId="24" fillId="6" borderId="73" xfId="0" applyFont="1" applyFill="1" applyBorder="1" applyAlignment="1">
      <alignment horizontal="center" vertical="center"/>
    </xf>
    <xf numFmtId="0" fontId="20" fillId="9" borderId="0" xfId="0" applyFont="1" applyFill="1" applyAlignment="1">
      <alignment horizontal="left" vertical="top" wrapText="1"/>
    </xf>
    <xf numFmtId="0" fontId="18" fillId="4" borderId="25" xfId="0" applyFont="1" applyFill="1" applyBorder="1" applyAlignment="1">
      <alignment horizontal="center" vertical="center"/>
    </xf>
    <xf numFmtId="0" fontId="18" fillId="4" borderId="26" xfId="0" applyFont="1" applyFill="1" applyBorder="1" applyAlignment="1">
      <alignment horizontal="center" vertical="center"/>
    </xf>
    <xf numFmtId="0" fontId="24" fillId="6" borderId="27" xfId="0" applyFont="1" applyFill="1" applyBorder="1" applyAlignment="1">
      <alignment horizontal="center" vertical="center"/>
    </xf>
    <xf numFmtId="168" fontId="18" fillId="4" borderId="56" xfId="3" applyNumberFormat="1" applyFont="1" applyFill="1" applyBorder="1" applyAlignment="1">
      <alignment horizontal="center" vertical="center"/>
    </xf>
    <xf numFmtId="168" fontId="18" fillId="4" borderId="89" xfId="3" applyNumberFormat="1" applyFont="1" applyFill="1" applyBorder="1" applyAlignment="1">
      <alignment horizontal="center" vertical="center"/>
    </xf>
    <xf numFmtId="168" fontId="18" fillId="4" borderId="73" xfId="3" applyNumberFormat="1" applyFont="1" applyFill="1" applyBorder="1" applyAlignment="1">
      <alignment horizontal="center" vertical="center"/>
    </xf>
    <xf numFmtId="168" fontId="24" fillId="6" borderId="73" xfId="3" applyNumberFormat="1" applyFont="1" applyFill="1" applyBorder="1" applyAlignment="1">
      <alignment horizontal="center" vertical="center"/>
    </xf>
    <xf numFmtId="168" fontId="18" fillId="4" borderId="40" xfId="3" applyNumberFormat="1" applyFont="1" applyFill="1" applyBorder="1" applyAlignment="1">
      <alignment horizontal="center" vertical="center"/>
    </xf>
    <xf numFmtId="168" fontId="18" fillId="4" borderId="47" xfId="3" applyNumberFormat="1" applyFont="1" applyFill="1" applyBorder="1" applyAlignment="1">
      <alignment horizontal="center" vertical="center"/>
    </xf>
    <xf numFmtId="168" fontId="24" fillId="6" borderId="48" xfId="3" applyNumberFormat="1" applyFont="1" applyFill="1" applyBorder="1" applyAlignment="1">
      <alignment horizontal="center" vertical="center"/>
    </xf>
    <xf numFmtId="168" fontId="24" fillId="6" borderId="47" xfId="3" applyNumberFormat="1" applyFont="1" applyFill="1" applyBorder="1" applyAlignment="1">
      <alignment horizontal="center" vertical="center"/>
    </xf>
    <xf numFmtId="168" fontId="18" fillId="4" borderId="48" xfId="3" applyNumberFormat="1" applyFont="1" applyFill="1" applyBorder="1" applyAlignment="1">
      <alignment horizontal="center" vertical="center"/>
    </xf>
    <xf numFmtId="168" fontId="18" fillId="4" borderId="25" xfId="3" applyNumberFormat="1" applyFont="1" applyFill="1" applyBorder="1" applyAlignment="1">
      <alignment horizontal="center" vertical="center"/>
    </xf>
    <xf numFmtId="168" fontId="18" fillId="4" borderId="26" xfId="3" applyNumberFormat="1" applyFont="1" applyFill="1" applyBorder="1" applyAlignment="1">
      <alignment horizontal="center" vertical="center"/>
    </xf>
    <xf numFmtId="168" fontId="24" fillId="6" borderId="26" xfId="3" applyNumberFormat="1" applyFont="1" applyFill="1" applyBorder="1" applyAlignment="1">
      <alignment horizontal="center" vertical="center"/>
    </xf>
    <xf numFmtId="168" fontId="24" fillId="6" borderId="27" xfId="3" applyNumberFormat="1" applyFont="1" applyFill="1" applyBorder="1" applyAlignment="1">
      <alignment horizontal="center" vertical="center"/>
    </xf>
    <xf numFmtId="168" fontId="18" fillId="4" borderId="27" xfId="3" applyNumberFormat="1" applyFont="1" applyFill="1" applyBorder="1" applyAlignment="1">
      <alignment horizontal="center" vertical="center"/>
    </xf>
    <xf numFmtId="168" fontId="18" fillId="4" borderId="37" xfId="3" applyNumberFormat="1" applyFont="1" applyFill="1" applyBorder="1" applyAlignment="1">
      <alignment horizontal="center" vertical="center"/>
    </xf>
    <xf numFmtId="168" fontId="18" fillId="4" borderId="38" xfId="3" applyNumberFormat="1" applyFont="1" applyFill="1" applyBorder="1" applyAlignment="1">
      <alignment horizontal="center" vertical="center"/>
    </xf>
    <xf numFmtId="168" fontId="24" fillId="6" borderId="38" xfId="3" applyNumberFormat="1" applyFont="1" applyFill="1" applyBorder="1" applyAlignment="1">
      <alignment horizontal="center" vertical="center"/>
    </xf>
    <xf numFmtId="168" fontId="18" fillId="4" borderId="17" xfId="3" applyNumberFormat="1" applyFont="1" applyFill="1" applyBorder="1" applyAlignment="1">
      <alignment horizontal="center" vertical="center"/>
    </xf>
    <xf numFmtId="168" fontId="24" fillId="6" borderId="56" xfId="3" applyNumberFormat="1" applyFont="1" applyFill="1" applyBorder="1" applyAlignment="1">
      <alignment horizontal="center" vertical="center"/>
    </xf>
    <xf numFmtId="0" fontId="26" fillId="6" borderId="0" xfId="0" applyFont="1" applyFill="1" applyAlignment="1">
      <alignment horizontal="left" vertical="center" wrapText="1"/>
    </xf>
    <xf numFmtId="167" fontId="18" fillId="6" borderId="38" xfId="3" applyNumberFormat="1" applyFont="1" applyFill="1" applyBorder="1" applyAlignment="1">
      <alignment horizontal="center" vertical="center" wrapText="1"/>
    </xf>
    <xf numFmtId="167" fontId="18" fillId="6" borderId="17" xfId="3" applyNumberFormat="1" applyFont="1" applyFill="1" applyBorder="1" applyAlignment="1">
      <alignment horizontal="center" vertical="center" wrapText="1"/>
    </xf>
    <xf numFmtId="167" fontId="18" fillId="4" borderId="19" xfId="3" applyNumberFormat="1" applyFont="1" applyFill="1" applyBorder="1" applyAlignment="1">
      <alignment horizontal="center" vertical="center" wrapText="1"/>
    </xf>
    <xf numFmtId="167" fontId="18" fillId="4" borderId="64" xfId="3" applyNumberFormat="1" applyFont="1" applyFill="1" applyBorder="1" applyAlignment="1">
      <alignment horizontal="center" vertical="center" wrapText="1"/>
    </xf>
    <xf numFmtId="167" fontId="18" fillId="4" borderId="19" xfId="3" applyNumberFormat="1" applyFont="1" applyFill="1" applyBorder="1" applyAlignment="1">
      <alignment horizontal="center" vertical="center"/>
    </xf>
    <xf numFmtId="167" fontId="18" fillId="4" borderId="64" xfId="3" applyNumberFormat="1" applyFont="1" applyFill="1" applyBorder="1" applyAlignment="1">
      <alignment horizontal="center" vertical="center"/>
    </xf>
    <xf numFmtId="167" fontId="24" fillId="6" borderId="38" xfId="3" applyNumberFormat="1" applyFont="1" applyFill="1" applyBorder="1" applyAlignment="1">
      <alignment horizontal="center" vertical="center" wrapText="1"/>
    </xf>
    <xf numFmtId="167" fontId="18" fillId="6" borderId="22" xfId="3" applyNumberFormat="1" applyFont="1" applyFill="1" applyBorder="1" applyAlignment="1">
      <alignment horizontal="center" vertical="center" wrapText="1"/>
    </xf>
    <xf numFmtId="167" fontId="18" fillId="6" borderId="27" xfId="3" applyNumberFormat="1" applyFont="1" applyFill="1" applyBorder="1" applyAlignment="1">
      <alignment horizontal="center" vertical="center" wrapText="1"/>
    </xf>
    <xf numFmtId="167" fontId="17" fillId="7" borderId="17" xfId="3" applyNumberFormat="1" applyFont="1" applyFill="1" applyBorder="1" applyAlignment="1">
      <alignment horizontal="center" vertical="center" wrapText="1"/>
    </xf>
    <xf numFmtId="167" fontId="24" fillId="6" borderId="19" xfId="3" applyNumberFormat="1" applyFont="1" applyFill="1" applyBorder="1" applyAlignment="1">
      <alignment horizontal="center" vertical="center"/>
    </xf>
    <xf numFmtId="167" fontId="24" fillId="6" borderId="64" xfId="3" applyNumberFormat="1" applyFont="1" applyFill="1" applyBorder="1" applyAlignment="1">
      <alignment horizontal="center" vertical="center"/>
    </xf>
    <xf numFmtId="167" fontId="18" fillId="4" borderId="1" xfId="3" applyNumberFormat="1" applyFont="1" applyFill="1" applyBorder="1" applyAlignment="1">
      <alignment horizontal="center" vertical="center"/>
    </xf>
    <xf numFmtId="167" fontId="18" fillId="4" borderId="8" xfId="3" applyNumberFormat="1" applyFont="1" applyFill="1" applyBorder="1" applyAlignment="1">
      <alignment horizontal="center" vertical="center"/>
    </xf>
    <xf numFmtId="167" fontId="24" fillId="6" borderId="1" xfId="3" applyNumberFormat="1" applyFont="1" applyFill="1" applyBorder="1" applyAlignment="1">
      <alignment horizontal="center" vertical="center"/>
    </xf>
    <xf numFmtId="167" fontId="24" fillId="6" borderId="8" xfId="3" applyNumberFormat="1" applyFont="1" applyFill="1" applyBorder="1" applyAlignment="1">
      <alignment horizontal="center" vertical="center"/>
    </xf>
    <xf numFmtId="164" fontId="18" fillId="6" borderId="37" xfId="3" applyFont="1" applyFill="1" applyBorder="1" applyAlignment="1">
      <alignment horizontal="center" vertical="center" wrapText="1"/>
    </xf>
    <xf numFmtId="164" fontId="18" fillId="4" borderId="30" xfId="3" applyFont="1" applyFill="1" applyBorder="1" applyAlignment="1">
      <alignment horizontal="center" vertical="center" wrapText="1"/>
    </xf>
    <xf numFmtId="164" fontId="18" fillId="4" borderId="76" xfId="3" applyFont="1" applyFill="1" applyBorder="1" applyAlignment="1">
      <alignment horizontal="center" vertical="center" wrapText="1"/>
    </xf>
    <xf numFmtId="167" fontId="18" fillId="6" borderId="43" xfId="3" applyNumberFormat="1" applyFont="1" applyFill="1" applyBorder="1" applyAlignment="1">
      <alignment horizontal="center" vertical="center" wrapText="1"/>
    </xf>
    <xf numFmtId="167" fontId="18" fillId="4" borderId="24" xfId="3" applyNumberFormat="1" applyFont="1" applyFill="1" applyBorder="1" applyAlignment="1">
      <alignment horizontal="center" vertical="center"/>
    </xf>
    <xf numFmtId="167" fontId="18" fillId="4" borderId="70" xfId="3" applyNumberFormat="1" applyFont="1" applyFill="1" applyBorder="1" applyAlignment="1">
      <alignment horizontal="center" vertical="center"/>
    </xf>
    <xf numFmtId="167" fontId="24" fillId="6" borderId="17" xfId="3" applyNumberFormat="1" applyFont="1" applyFill="1" applyBorder="1" applyAlignment="1">
      <alignment horizontal="center" vertical="center" wrapText="1"/>
    </xf>
    <xf numFmtId="167" fontId="24" fillId="6" borderId="21" xfId="3" applyNumberFormat="1" applyFont="1" applyFill="1" applyBorder="1" applyAlignment="1">
      <alignment horizontal="center" vertical="center"/>
    </xf>
    <xf numFmtId="167" fontId="18" fillId="6" borderId="25" xfId="3" applyNumberFormat="1" applyFont="1" applyFill="1" applyBorder="1" applyAlignment="1">
      <alignment horizontal="center" vertical="center" wrapText="1"/>
    </xf>
    <xf numFmtId="167" fontId="17" fillId="7" borderId="25" xfId="3" applyNumberFormat="1" applyFont="1" applyFill="1" applyBorder="1" applyAlignment="1">
      <alignment horizontal="center" vertical="center" wrapText="1"/>
    </xf>
    <xf numFmtId="167" fontId="24" fillId="6" borderId="27" xfId="3" applyNumberFormat="1" applyFont="1" applyFill="1" applyBorder="1" applyAlignment="1">
      <alignment horizontal="center" vertical="center" wrapText="1"/>
    </xf>
    <xf numFmtId="164" fontId="17" fillId="7" borderId="0" xfId="3" applyFont="1" applyFill="1" applyAlignment="1">
      <alignment horizontal="center" vertical="center" wrapText="1"/>
    </xf>
    <xf numFmtId="164" fontId="18" fillId="6" borderId="0" xfId="3" applyFont="1" applyFill="1" applyAlignment="1">
      <alignment horizontal="center" vertical="center" wrapText="1"/>
    </xf>
    <xf numFmtId="164" fontId="18" fillId="6" borderId="16" xfId="3" applyFont="1" applyFill="1" applyBorder="1" applyAlignment="1">
      <alignment horizontal="center" vertical="center" wrapText="1"/>
    </xf>
    <xf numFmtId="164" fontId="18" fillId="4" borderId="18" xfId="3" applyFont="1" applyFill="1" applyBorder="1" applyAlignment="1">
      <alignment horizontal="left" vertical="center" wrapText="1"/>
    </xf>
    <xf numFmtId="164" fontId="18" fillId="4" borderId="33" xfId="3" applyFont="1" applyFill="1" applyBorder="1" applyAlignment="1">
      <alignment horizontal="left" vertical="center" wrapText="1"/>
    </xf>
    <xf numFmtId="167" fontId="18" fillId="4" borderId="7" xfId="3" applyNumberFormat="1" applyFont="1" applyFill="1" applyBorder="1" applyAlignment="1">
      <alignment horizontal="center" vertical="center"/>
    </xf>
    <xf numFmtId="167" fontId="18" fillId="6" borderId="35" xfId="3" applyNumberFormat="1" applyFont="1" applyFill="1" applyBorder="1" applyAlignment="1">
      <alignment horizontal="center" vertical="center" wrapText="1"/>
    </xf>
    <xf numFmtId="167" fontId="18" fillId="6" borderId="44" xfId="3" applyNumberFormat="1" applyFont="1" applyFill="1" applyBorder="1" applyAlignment="1">
      <alignment horizontal="center" vertical="center" wrapText="1"/>
    </xf>
    <xf numFmtId="167" fontId="18" fillId="4" borderId="45" xfId="3" applyNumberFormat="1" applyFont="1" applyFill="1" applyBorder="1" applyAlignment="1">
      <alignment horizontal="center" vertical="center"/>
    </xf>
    <xf numFmtId="167" fontId="18" fillId="4" borderId="34" xfId="3" applyNumberFormat="1" applyFont="1" applyFill="1" applyBorder="1" applyAlignment="1">
      <alignment horizontal="center" vertical="center"/>
    </xf>
    <xf numFmtId="167" fontId="18" fillId="6" borderId="121" xfId="3" applyNumberFormat="1" applyFont="1" applyFill="1" applyBorder="1" applyAlignment="1">
      <alignment horizontal="center" vertical="center" wrapText="1"/>
    </xf>
    <xf numFmtId="167" fontId="18" fillId="6" borderId="131" xfId="3" applyNumberFormat="1" applyFont="1" applyFill="1" applyBorder="1" applyAlignment="1">
      <alignment horizontal="center" vertical="center" wrapText="1"/>
    </xf>
    <xf numFmtId="167" fontId="18" fillId="6" borderId="132" xfId="3" applyNumberFormat="1" applyFont="1" applyFill="1" applyBorder="1" applyAlignment="1">
      <alignment horizontal="center" vertical="center" wrapText="1"/>
    </xf>
    <xf numFmtId="167" fontId="17" fillId="7" borderId="47" xfId="3" applyNumberFormat="1" applyFont="1" applyFill="1" applyBorder="1" applyAlignment="1">
      <alignment horizontal="center" vertical="center" wrapText="1"/>
    </xf>
    <xf numFmtId="167" fontId="24" fillId="6" borderId="47" xfId="3" applyNumberFormat="1" applyFont="1" applyFill="1" applyBorder="1" applyAlignment="1">
      <alignment horizontal="center" vertical="center" wrapText="1"/>
    </xf>
    <xf numFmtId="167" fontId="24" fillId="6" borderId="48" xfId="3" applyNumberFormat="1" applyFont="1" applyFill="1" applyBorder="1" applyAlignment="1">
      <alignment horizontal="center" vertical="center" wrapText="1"/>
    </xf>
    <xf numFmtId="164" fontId="18" fillId="6" borderId="3" xfId="3" applyFont="1" applyFill="1" applyBorder="1" applyAlignment="1">
      <alignment horizontal="center" vertical="center" wrapText="1"/>
    </xf>
    <xf numFmtId="164" fontId="18" fillId="4" borderId="3" xfId="3" applyFont="1" applyFill="1" applyBorder="1" applyAlignment="1">
      <alignment horizontal="center" vertical="center" wrapText="1"/>
    </xf>
    <xf numFmtId="167" fontId="18" fillId="6" borderId="134" xfId="3" applyNumberFormat="1" applyFont="1" applyFill="1" applyBorder="1" applyAlignment="1">
      <alignment horizontal="center" vertical="center" wrapText="1"/>
    </xf>
    <xf numFmtId="167" fontId="18" fillId="6" borderId="93" xfId="3" applyNumberFormat="1" applyFont="1" applyFill="1" applyBorder="1" applyAlignment="1">
      <alignment horizontal="center" vertical="center" wrapText="1"/>
    </xf>
    <xf numFmtId="167" fontId="18" fillId="4" borderId="91" xfId="3" applyNumberFormat="1" applyFont="1" applyFill="1" applyBorder="1" applyAlignment="1">
      <alignment horizontal="center" vertical="center"/>
    </xf>
    <xf numFmtId="167" fontId="18" fillId="6" borderId="13" xfId="3" applyNumberFormat="1" applyFont="1" applyFill="1" applyBorder="1" applyAlignment="1">
      <alignment horizontal="center" vertical="center" wrapText="1"/>
    </xf>
    <xf numFmtId="167" fontId="18" fillId="6" borderId="12" xfId="3" applyNumberFormat="1" applyFont="1" applyFill="1" applyBorder="1" applyAlignment="1">
      <alignment horizontal="center" vertical="center" wrapText="1"/>
    </xf>
    <xf numFmtId="167" fontId="24" fillId="6" borderId="35" xfId="3" applyNumberFormat="1" applyFont="1" applyFill="1" applyBorder="1" applyAlignment="1">
      <alignment horizontal="center" vertical="center" wrapText="1"/>
    </xf>
    <xf numFmtId="167" fontId="24" fillId="6" borderId="32" xfId="3" applyNumberFormat="1" applyFont="1" applyFill="1" applyBorder="1" applyAlignment="1">
      <alignment horizontal="center" vertical="center"/>
    </xf>
    <xf numFmtId="167" fontId="24" fillId="6" borderId="19" xfId="3" applyNumberFormat="1" applyFont="1" applyFill="1" applyBorder="1" applyAlignment="1">
      <alignment horizontal="center" vertical="center" wrapText="1"/>
    </xf>
    <xf numFmtId="167" fontId="24" fillId="6" borderId="64" xfId="3" applyNumberFormat="1" applyFont="1" applyFill="1" applyBorder="1" applyAlignment="1">
      <alignment vertical="center" wrapText="1"/>
    </xf>
    <xf numFmtId="167" fontId="18" fillId="6" borderId="95" xfId="3" applyNumberFormat="1" applyFont="1" applyFill="1" applyBorder="1" applyAlignment="1">
      <alignment horizontal="center" vertical="center" wrapText="1"/>
    </xf>
    <xf numFmtId="167" fontId="18" fillId="6" borderId="96" xfId="3" applyNumberFormat="1" applyFont="1" applyFill="1" applyBorder="1" applyAlignment="1">
      <alignment horizontal="center" vertical="center" wrapText="1"/>
    </xf>
    <xf numFmtId="167" fontId="18" fillId="6" borderId="110" xfId="3" applyNumberFormat="1" applyFont="1" applyFill="1" applyBorder="1" applyAlignment="1">
      <alignment horizontal="center" vertical="center" wrapText="1"/>
    </xf>
    <xf numFmtId="167" fontId="17" fillId="7" borderId="95" xfId="3" applyNumberFormat="1" applyFont="1" applyFill="1" applyBorder="1" applyAlignment="1">
      <alignment horizontal="center" vertical="center" wrapText="1"/>
    </xf>
    <xf numFmtId="167" fontId="24" fillId="6" borderId="96" xfId="3" applyNumberFormat="1" applyFont="1" applyFill="1" applyBorder="1" applyAlignment="1">
      <alignment horizontal="center" vertical="center" wrapText="1"/>
    </xf>
    <xf numFmtId="167" fontId="24" fillId="6" borderId="110" xfId="3" applyNumberFormat="1" applyFont="1" applyFill="1" applyBorder="1" applyAlignment="1">
      <alignment horizontal="center" vertical="center" wrapText="1"/>
    </xf>
    <xf numFmtId="164" fontId="18" fillId="6" borderId="88" xfId="3" applyFont="1" applyFill="1" applyBorder="1" applyAlignment="1">
      <alignment horizontal="center" vertical="center" wrapText="1"/>
    </xf>
    <xf numFmtId="164" fontId="18" fillId="4" borderId="79" xfId="3" applyFont="1" applyFill="1" applyBorder="1" applyAlignment="1">
      <alignment horizontal="center" vertical="center" wrapText="1"/>
    </xf>
    <xf numFmtId="167" fontId="18" fillId="6" borderId="97" xfId="3" applyNumberFormat="1" applyFont="1" applyFill="1" applyBorder="1" applyAlignment="1">
      <alignment horizontal="center" vertical="center" wrapText="1"/>
    </xf>
    <xf numFmtId="167" fontId="18" fillId="6" borderId="9" xfId="3" applyNumberFormat="1" applyFont="1" applyFill="1" applyBorder="1" applyAlignment="1">
      <alignment horizontal="center" vertical="center" wrapText="1"/>
    </xf>
    <xf numFmtId="167" fontId="18" fillId="6" borderId="107" xfId="3" applyNumberFormat="1" applyFont="1" applyFill="1" applyBorder="1" applyAlignment="1">
      <alignment horizontal="center" vertical="center" wrapText="1"/>
    </xf>
    <xf numFmtId="167" fontId="24" fillId="6" borderId="97" xfId="3" applyNumberFormat="1" applyFont="1" applyFill="1" applyBorder="1" applyAlignment="1">
      <alignment horizontal="center" vertical="center" wrapText="1"/>
    </xf>
    <xf numFmtId="167" fontId="24" fillId="6" borderId="9" xfId="3" applyNumberFormat="1" applyFont="1" applyFill="1" applyBorder="1" applyAlignment="1">
      <alignment horizontal="center" vertical="center" wrapText="1"/>
    </xf>
    <xf numFmtId="167" fontId="24" fillId="6" borderId="107" xfId="3" applyNumberFormat="1" applyFont="1" applyFill="1" applyBorder="1" applyAlignment="1">
      <alignment horizontal="center" vertical="center" wrapText="1"/>
    </xf>
    <xf numFmtId="167" fontId="18" fillId="4" borderId="1" xfId="3" applyNumberFormat="1" applyFont="1" applyFill="1" applyBorder="1" applyAlignment="1">
      <alignment horizontal="center" vertical="center" wrapText="1"/>
    </xf>
    <xf numFmtId="167" fontId="18" fillId="4" borderId="8" xfId="3" applyNumberFormat="1" applyFont="1" applyFill="1" applyBorder="1" applyAlignment="1">
      <alignment vertical="center" wrapText="1"/>
    </xf>
    <xf numFmtId="167" fontId="18" fillId="4" borderId="64" xfId="3" applyNumberFormat="1" applyFont="1" applyFill="1" applyBorder="1" applyAlignment="1">
      <alignment vertical="center" wrapText="1"/>
    </xf>
    <xf numFmtId="167" fontId="24" fillId="6" borderId="30" xfId="3" applyNumberFormat="1" applyFont="1" applyFill="1" applyBorder="1" applyAlignment="1">
      <alignment horizontal="center" vertical="center" wrapText="1"/>
    </xf>
    <xf numFmtId="167" fontId="24" fillId="6" borderId="76" xfId="3" applyNumberFormat="1" applyFont="1" applyFill="1" applyBorder="1" applyAlignment="1">
      <alignment vertical="center" wrapText="1"/>
    </xf>
    <xf numFmtId="167" fontId="24" fillId="6" borderId="1" xfId="3" applyNumberFormat="1" applyFont="1" applyFill="1" applyBorder="1" applyAlignment="1">
      <alignment horizontal="center" vertical="center" wrapText="1"/>
    </xf>
    <xf numFmtId="167" fontId="24" fillId="6" borderId="8" xfId="3" applyNumberFormat="1" applyFont="1" applyFill="1" applyBorder="1" applyAlignment="1">
      <alignment vertical="center" wrapText="1"/>
    </xf>
    <xf numFmtId="164" fontId="20" fillId="9" borderId="0" xfId="3" applyFont="1" applyFill="1" applyBorder="1" applyAlignment="1">
      <alignment horizontal="left" vertical="center" wrapText="1"/>
    </xf>
    <xf numFmtId="167" fontId="18" fillId="6" borderId="26" xfId="3" applyNumberFormat="1" applyFont="1" applyFill="1" applyBorder="1" applyAlignment="1">
      <alignment horizontal="center" vertical="center" wrapText="1"/>
    </xf>
    <xf numFmtId="167" fontId="24" fillId="6" borderId="26" xfId="3" applyNumberFormat="1" applyFont="1" applyFill="1" applyBorder="1" applyAlignment="1">
      <alignment horizontal="center" vertical="center" wrapText="1"/>
    </xf>
    <xf numFmtId="164" fontId="18" fillId="6" borderId="33" xfId="3" applyFont="1" applyFill="1" applyBorder="1" applyAlignment="1">
      <alignment horizontal="center" vertical="center" wrapText="1"/>
    </xf>
    <xf numFmtId="164" fontId="18" fillId="4" borderId="30" xfId="3" applyFont="1" applyFill="1" applyBorder="1" applyAlignment="1">
      <alignment vertical="center" wrapText="1"/>
    </xf>
    <xf numFmtId="164" fontId="18" fillId="4" borderId="76" xfId="3" applyFont="1" applyFill="1" applyBorder="1" applyAlignment="1">
      <alignment vertical="center" wrapText="1"/>
    </xf>
    <xf numFmtId="167" fontId="18" fillId="6" borderId="45" xfId="3" applyNumberFormat="1" applyFont="1" applyFill="1" applyBorder="1" applyAlignment="1">
      <alignment horizontal="center" vertical="center" wrapText="1"/>
    </xf>
    <xf numFmtId="167" fontId="18" fillId="4" borderId="45" xfId="3" applyNumberFormat="1" applyFont="1" applyFill="1" applyBorder="1" applyAlignment="1">
      <alignment horizontal="center" vertical="center" wrapText="1"/>
    </xf>
    <xf numFmtId="167" fontId="18" fillId="4" borderId="100" xfId="3" applyNumberFormat="1" applyFont="1" applyFill="1" applyBorder="1" applyAlignment="1">
      <alignment horizontal="center" vertical="center" wrapText="1"/>
    </xf>
    <xf numFmtId="167" fontId="18" fillId="6" borderId="30" xfId="3" applyNumberFormat="1" applyFont="1" applyFill="1" applyBorder="1" applyAlignment="1">
      <alignment horizontal="center" vertical="center" wrapText="1"/>
    </xf>
    <xf numFmtId="167" fontId="18" fillId="6" borderId="1" xfId="3" applyNumberFormat="1" applyFont="1" applyFill="1" applyBorder="1" applyAlignment="1">
      <alignment horizontal="center" vertical="center" wrapText="1"/>
    </xf>
    <xf numFmtId="167" fontId="18" fillId="6" borderId="19" xfId="3" applyNumberFormat="1" applyFont="1" applyFill="1" applyBorder="1" applyAlignment="1">
      <alignment horizontal="center" vertical="center" wrapText="1"/>
    </xf>
    <xf numFmtId="167" fontId="18" fillId="4" borderId="30" xfId="3" applyNumberFormat="1" applyFont="1" applyFill="1" applyBorder="1" applyAlignment="1">
      <alignment horizontal="center" vertical="center" wrapText="1"/>
    </xf>
    <xf numFmtId="167" fontId="18" fillId="4" borderId="76" xfId="3" applyNumberFormat="1" applyFont="1" applyFill="1" applyBorder="1" applyAlignment="1">
      <alignment vertical="center" wrapText="1"/>
    </xf>
    <xf numFmtId="164" fontId="17" fillId="10" borderId="0" xfId="3" applyFont="1" applyFill="1" applyBorder="1" applyAlignment="1">
      <alignment horizontal="left" vertical="center" wrapText="1"/>
    </xf>
    <xf numFmtId="164" fontId="17" fillId="10" borderId="0" xfId="3" applyFont="1" applyFill="1" applyBorder="1" applyAlignment="1">
      <alignment horizontal="left" vertical="center"/>
    </xf>
    <xf numFmtId="164" fontId="18" fillId="6" borderId="25" xfId="3" applyFont="1" applyFill="1" applyBorder="1" applyAlignment="1">
      <alignment horizontal="center" vertical="center" wrapText="1"/>
    </xf>
    <xf numFmtId="164" fontId="18" fillId="4" borderId="104" xfId="3" applyFont="1" applyFill="1" applyBorder="1" applyAlignment="1">
      <alignment horizontal="center" vertical="center" wrapText="1"/>
    </xf>
    <xf numFmtId="167" fontId="18" fillId="6" borderId="126" xfId="3" applyNumberFormat="1" applyFont="1" applyFill="1" applyBorder="1" applyAlignment="1">
      <alignment horizontal="center" vertical="center" wrapText="1"/>
    </xf>
    <xf numFmtId="167" fontId="24" fillId="6" borderId="64" xfId="3" applyNumberFormat="1" applyFont="1" applyFill="1" applyBorder="1" applyAlignment="1">
      <alignment horizontal="center" vertical="center" wrapText="1"/>
    </xf>
    <xf numFmtId="167" fontId="18" fillId="4" borderId="5" xfId="3" applyNumberFormat="1" applyFont="1" applyFill="1" applyBorder="1" applyAlignment="1">
      <alignment horizontal="center" vertical="center"/>
    </xf>
    <xf numFmtId="167" fontId="24" fillId="6" borderId="5" xfId="3" applyNumberFormat="1" applyFont="1" applyFill="1" applyBorder="1" applyAlignment="1">
      <alignment horizontal="center" vertical="center"/>
    </xf>
    <xf numFmtId="167" fontId="17" fillId="7" borderId="22" xfId="3" applyNumberFormat="1" applyFont="1" applyFill="1" applyBorder="1" applyAlignment="1">
      <alignment horizontal="center" vertical="center" wrapText="1"/>
    </xf>
    <xf numFmtId="164" fontId="18" fillId="6" borderId="93" xfId="3" applyFont="1" applyFill="1" applyBorder="1" applyAlignment="1">
      <alignment horizontal="center" vertical="center" wrapText="1"/>
    </xf>
    <xf numFmtId="164" fontId="18" fillId="4" borderId="90" xfId="3" applyFont="1" applyFill="1" applyBorder="1" applyAlignment="1">
      <alignment horizontal="center" vertical="center" wrapText="1"/>
    </xf>
    <xf numFmtId="164" fontId="18" fillId="4" borderId="103" xfId="3" applyFont="1" applyFill="1" applyBorder="1" applyAlignment="1">
      <alignment horizontal="center" vertical="center" wrapText="1"/>
    </xf>
    <xf numFmtId="167" fontId="18" fillId="4" borderId="30" xfId="3" applyNumberFormat="1" applyFont="1" applyFill="1" applyBorder="1" applyAlignment="1">
      <alignment horizontal="center" vertical="center"/>
    </xf>
    <xf numFmtId="167" fontId="24" fillId="6" borderId="53" xfId="3" applyNumberFormat="1" applyFont="1" applyFill="1" applyBorder="1" applyAlignment="1">
      <alignment horizontal="center" vertical="center"/>
    </xf>
    <xf numFmtId="167" fontId="24" fillId="6" borderId="2" xfId="3" applyNumberFormat="1" applyFont="1" applyFill="1" applyBorder="1" applyAlignment="1">
      <alignment horizontal="center" vertical="center"/>
    </xf>
    <xf numFmtId="167" fontId="18" fillId="6" borderId="37" xfId="3" applyNumberFormat="1" applyFont="1" applyFill="1" applyBorder="1" applyAlignment="1">
      <alignment horizontal="center" vertical="center" wrapText="1"/>
    </xf>
    <xf numFmtId="167" fontId="24" fillId="6" borderId="25" xfId="3" applyNumberFormat="1" applyFont="1" applyFill="1" applyBorder="1" applyAlignment="1">
      <alignment horizontal="center" vertical="center" wrapText="1"/>
    </xf>
    <xf numFmtId="164" fontId="17" fillId="7" borderId="17" xfId="3" applyFont="1" applyFill="1" applyBorder="1" applyAlignment="1">
      <alignment horizontal="center" vertical="center" wrapText="1"/>
    </xf>
    <xf numFmtId="164" fontId="24" fillId="6" borderId="19" xfId="3" applyFont="1" applyFill="1" applyBorder="1" applyAlignment="1">
      <alignment horizontal="center" vertical="center"/>
    </xf>
    <xf numFmtId="164" fontId="24" fillId="6" borderId="64" xfId="3" applyFont="1" applyFill="1" applyBorder="1" applyAlignment="1">
      <alignment horizontal="center" vertical="center"/>
    </xf>
    <xf numFmtId="167" fontId="24" fillId="6" borderId="30" xfId="3" applyNumberFormat="1" applyFont="1" applyFill="1" applyBorder="1" applyAlignment="1">
      <alignment horizontal="center" vertical="center"/>
    </xf>
    <xf numFmtId="167" fontId="24" fillId="6" borderId="37" xfId="3" applyNumberFormat="1" applyFont="1" applyFill="1" applyBorder="1" applyAlignment="1">
      <alignment horizontal="center" vertical="center" wrapText="1"/>
    </xf>
    <xf numFmtId="167" fontId="18" fillId="6" borderId="56" xfId="3" applyNumberFormat="1" applyFont="1" applyFill="1" applyBorder="1" applyAlignment="1">
      <alignment horizontal="center" vertical="center" wrapText="1"/>
    </xf>
    <xf numFmtId="167" fontId="18" fillId="6" borderId="73" xfId="3" applyNumberFormat="1" applyFont="1" applyFill="1" applyBorder="1" applyAlignment="1">
      <alignment horizontal="center" vertical="center" wrapText="1"/>
    </xf>
    <xf numFmtId="167" fontId="17" fillId="7" borderId="56" xfId="3" applyNumberFormat="1" applyFont="1" applyFill="1" applyBorder="1" applyAlignment="1">
      <alignment horizontal="center" vertical="center" wrapText="1"/>
    </xf>
    <xf numFmtId="167" fontId="24" fillId="6" borderId="73" xfId="3" applyNumberFormat="1" applyFont="1" applyFill="1" applyBorder="1" applyAlignment="1">
      <alignment horizontal="center" vertical="center" wrapText="1"/>
    </xf>
    <xf numFmtId="167" fontId="21" fillId="4" borderId="25" xfId="3" applyNumberFormat="1" applyFont="1" applyFill="1" applyBorder="1" applyAlignment="1">
      <alignment horizontal="center" vertical="center"/>
    </xf>
    <xf numFmtId="167" fontId="21" fillId="4" borderId="27" xfId="3" applyNumberFormat="1" applyFont="1" applyFill="1" applyBorder="1" applyAlignment="1">
      <alignment horizontal="center" vertical="center"/>
    </xf>
    <xf numFmtId="167" fontId="24" fillId="6" borderId="25" xfId="3" applyNumberFormat="1" applyFont="1" applyFill="1" applyBorder="1" applyAlignment="1">
      <alignment horizontal="center" vertical="center"/>
    </xf>
    <xf numFmtId="167" fontId="24" fillId="6" borderId="27" xfId="3" applyNumberFormat="1" applyFont="1" applyFill="1" applyBorder="1" applyAlignment="1">
      <alignment horizontal="center" vertical="center"/>
    </xf>
    <xf numFmtId="9" fontId="21" fillId="4" borderId="23" xfId="1" applyFont="1" applyFill="1" applyBorder="1" applyAlignment="1">
      <alignment horizontal="center" vertical="center"/>
    </xf>
    <xf numFmtId="9" fontId="21" fillId="4" borderId="66" xfId="1" applyFont="1" applyFill="1" applyBorder="1" applyAlignment="1">
      <alignment horizontal="center" vertical="center"/>
    </xf>
    <xf numFmtId="9" fontId="24" fillId="6" borderId="23" xfId="1" applyFont="1" applyFill="1" applyBorder="1" applyAlignment="1">
      <alignment horizontal="center" vertical="center"/>
    </xf>
    <xf numFmtId="9" fontId="24" fillId="6" borderId="66" xfId="1" applyFont="1" applyFill="1" applyBorder="1" applyAlignment="1">
      <alignment horizontal="center" vertical="center"/>
    </xf>
    <xf numFmtId="167" fontId="18" fillId="4" borderId="53" xfId="3" applyNumberFormat="1" applyFont="1" applyFill="1" applyBorder="1" applyAlignment="1">
      <alignment horizontal="center" vertical="center"/>
    </xf>
    <xf numFmtId="167" fontId="18" fillId="4" borderId="65" xfId="3" applyNumberFormat="1" applyFont="1" applyFill="1" applyBorder="1" applyAlignment="1">
      <alignment horizontal="center" vertical="center"/>
    </xf>
    <xf numFmtId="167" fontId="24" fillId="6" borderId="65" xfId="3" applyNumberFormat="1" applyFont="1" applyFill="1" applyBorder="1" applyAlignment="1">
      <alignment horizontal="center" vertical="center"/>
    </xf>
    <xf numFmtId="9" fontId="18" fillId="4" borderId="54" xfId="1" applyFont="1" applyFill="1" applyBorder="1" applyAlignment="1">
      <alignment horizontal="center" vertical="center"/>
    </xf>
    <xf numFmtId="9" fontId="18" fillId="4" borderId="66" xfId="1" applyFont="1" applyFill="1" applyBorder="1" applyAlignment="1">
      <alignment horizontal="center" vertical="center"/>
    </xf>
    <xf numFmtId="9" fontId="24" fillId="6" borderId="54" xfId="1" applyFont="1" applyFill="1" applyBorder="1" applyAlignment="1">
      <alignment horizontal="center" vertical="center"/>
    </xf>
    <xf numFmtId="167" fontId="17" fillId="7" borderId="26" xfId="3" applyNumberFormat="1" applyFont="1" applyFill="1" applyBorder="1" applyAlignment="1">
      <alignment horizontal="center" vertical="center" wrapText="1"/>
    </xf>
    <xf numFmtId="167" fontId="18" fillId="0" borderId="0" xfId="3" applyNumberFormat="1" applyFont="1" applyFill="1" applyBorder="1" applyAlignment="1">
      <alignment horizontal="center" vertical="center" wrapText="1"/>
    </xf>
    <xf numFmtId="167" fontId="17" fillId="7" borderId="44" xfId="3" applyNumberFormat="1" applyFont="1" applyFill="1" applyBorder="1" applyAlignment="1">
      <alignment horizontal="center" vertical="center" wrapText="1"/>
    </xf>
    <xf numFmtId="167" fontId="24" fillId="6" borderId="45" xfId="3" applyNumberFormat="1" applyFont="1" applyFill="1" applyBorder="1" applyAlignment="1">
      <alignment horizontal="center" vertical="center" wrapText="1"/>
    </xf>
    <xf numFmtId="167" fontId="18" fillId="4" borderId="2" xfId="3" applyNumberFormat="1" applyFont="1" applyFill="1" applyBorder="1" applyAlignment="1">
      <alignment horizontal="center" vertical="center"/>
    </xf>
    <xf numFmtId="167" fontId="24" fillId="6" borderId="131" xfId="3" applyNumberFormat="1" applyFont="1" applyFill="1" applyBorder="1" applyAlignment="1">
      <alignment horizontal="center" vertical="center"/>
    </xf>
    <xf numFmtId="167" fontId="24" fillId="6" borderId="132" xfId="3" applyNumberFormat="1" applyFont="1" applyFill="1" applyBorder="1" applyAlignment="1">
      <alignment horizontal="center" vertical="center"/>
    </xf>
    <xf numFmtId="164" fontId="18" fillId="4" borderId="18" xfId="3" applyFont="1" applyFill="1" applyBorder="1" applyAlignment="1">
      <alignment horizontal="center" vertical="center" wrapText="1"/>
    </xf>
    <xf numFmtId="164" fontId="17" fillId="7" borderId="44" xfId="3" applyFont="1" applyFill="1" applyBorder="1" applyAlignment="1">
      <alignment horizontal="center" vertical="center" wrapText="1"/>
    </xf>
    <xf numFmtId="164" fontId="24" fillId="6" borderId="45" xfId="3" applyFont="1" applyFill="1" applyBorder="1" applyAlignment="1">
      <alignment horizontal="center" vertical="center"/>
    </xf>
    <xf numFmtId="164" fontId="24" fillId="6" borderId="34" xfId="3" applyFont="1" applyFill="1" applyBorder="1" applyAlignment="1">
      <alignment horizontal="center" vertical="center"/>
    </xf>
    <xf numFmtId="164" fontId="20" fillId="9" borderId="0" xfId="3" applyFont="1" applyFill="1" applyAlignment="1">
      <alignment horizontal="left" vertical="center" wrapText="1"/>
    </xf>
    <xf numFmtId="167" fontId="24" fillId="6" borderId="22" xfId="3" applyNumberFormat="1" applyFont="1" applyFill="1" applyBorder="1" applyAlignment="1">
      <alignment horizontal="center" vertical="center" wrapText="1"/>
    </xf>
    <xf numFmtId="0" fontId="17" fillId="7" borderId="25" xfId="0" applyFont="1" applyFill="1" applyBorder="1" applyAlignment="1">
      <alignment horizontal="center" vertical="center"/>
    </xf>
    <xf numFmtId="0" fontId="24" fillId="6" borderId="26" xfId="0" applyFont="1" applyFill="1" applyBorder="1" applyAlignment="1">
      <alignment horizontal="center" vertical="center"/>
    </xf>
    <xf numFmtId="0" fontId="17" fillId="7" borderId="25" xfId="0" applyFont="1" applyFill="1" applyBorder="1" applyAlignment="1">
      <alignment horizontal="center" vertical="center" wrapText="1"/>
    </xf>
    <xf numFmtId="0" fontId="24" fillId="6" borderId="26" xfId="0" applyFont="1" applyFill="1" applyBorder="1" applyAlignment="1">
      <alignment horizontal="center" vertical="center" wrapText="1"/>
    </xf>
    <xf numFmtId="0" fontId="24" fillId="6" borderId="27" xfId="0" applyFont="1" applyFill="1" applyBorder="1" applyAlignment="1">
      <alignment horizontal="center" vertical="center" wrapText="1"/>
    </xf>
    <xf numFmtId="0" fontId="17" fillId="7" borderId="40" xfId="0" applyFont="1" applyFill="1" applyBorder="1" applyAlignment="1">
      <alignment horizontal="center" vertical="center" wrapText="1"/>
    </xf>
    <xf numFmtId="0" fontId="24" fillId="6" borderId="47" xfId="0" applyFont="1" applyFill="1" applyBorder="1" applyAlignment="1">
      <alignment horizontal="center" vertical="center" wrapText="1"/>
    </xf>
    <xf numFmtId="0" fontId="24" fillId="6" borderId="48" xfId="0" applyFont="1" applyFill="1" applyBorder="1" applyAlignment="1">
      <alignment horizontal="center" vertical="center" wrapText="1"/>
    </xf>
    <xf numFmtId="167" fontId="21" fillId="4" borderId="53" xfId="3" applyNumberFormat="1" applyFont="1" applyFill="1" applyBorder="1" applyAlignment="1">
      <alignment horizontal="center" vertical="center"/>
    </xf>
    <xf numFmtId="167" fontId="21" fillId="4" borderId="4" xfId="3" applyNumberFormat="1" applyFont="1" applyFill="1" applyBorder="1" applyAlignment="1">
      <alignment horizontal="center" vertical="center"/>
    </xf>
    <xf numFmtId="167" fontId="21" fillId="4" borderId="65" xfId="3" applyNumberFormat="1" applyFont="1" applyFill="1" applyBorder="1" applyAlignment="1">
      <alignment horizontal="center" vertical="center"/>
    </xf>
    <xf numFmtId="167" fontId="21" fillId="4" borderId="54" xfId="3" applyNumberFormat="1" applyFont="1" applyFill="1" applyBorder="1" applyAlignment="1">
      <alignment horizontal="center" vertical="center"/>
    </xf>
    <xf numFmtId="167" fontId="21" fillId="4" borderId="77" xfId="3" applyNumberFormat="1" applyFont="1" applyFill="1" applyBorder="1" applyAlignment="1">
      <alignment horizontal="center" vertical="center"/>
    </xf>
    <xf numFmtId="167" fontId="21" fillId="4" borderId="66" xfId="3" applyNumberFormat="1" applyFont="1" applyFill="1" applyBorder="1" applyAlignment="1">
      <alignment horizontal="center" vertical="center"/>
    </xf>
    <xf numFmtId="167" fontId="24" fillId="6" borderId="4" xfId="3" applyNumberFormat="1" applyFont="1" applyFill="1" applyBorder="1" applyAlignment="1">
      <alignment horizontal="center" vertical="center"/>
    </xf>
    <xf numFmtId="167" fontId="24" fillId="6" borderId="54" xfId="3" applyNumberFormat="1" applyFont="1" applyFill="1" applyBorder="1" applyAlignment="1">
      <alignment horizontal="center" vertical="center"/>
    </xf>
    <xf numFmtId="167" fontId="24" fillId="6" borderId="77" xfId="3" applyNumberFormat="1" applyFont="1" applyFill="1" applyBorder="1" applyAlignment="1">
      <alignment horizontal="center" vertical="center"/>
    </xf>
    <xf numFmtId="167" fontId="24" fillId="6" borderId="66" xfId="3" applyNumberFormat="1" applyFont="1" applyFill="1" applyBorder="1" applyAlignment="1">
      <alignment horizontal="center" vertical="center"/>
    </xf>
    <xf numFmtId="164" fontId="17" fillId="10" borderId="136" xfId="3" applyFont="1" applyFill="1" applyBorder="1" applyAlignment="1">
      <alignment horizontal="left" vertical="center" wrapText="1"/>
    </xf>
    <xf numFmtId="164" fontId="17" fillId="10" borderId="86" xfId="3" applyFont="1" applyFill="1" applyBorder="1" applyAlignment="1">
      <alignment horizontal="left" vertical="center" wrapText="1"/>
    </xf>
    <xf numFmtId="167" fontId="18" fillId="6" borderId="89" xfId="3" applyNumberFormat="1" applyFont="1" applyFill="1" applyBorder="1" applyAlignment="1">
      <alignment horizontal="center" vertical="center" wrapText="1"/>
    </xf>
    <xf numFmtId="167" fontId="24" fillId="6" borderId="89" xfId="3" applyNumberFormat="1" applyFont="1" applyFill="1" applyBorder="1" applyAlignment="1">
      <alignment horizontal="center" vertical="center" wrapText="1"/>
    </xf>
    <xf numFmtId="164" fontId="18" fillId="6" borderId="41" xfId="3" applyFont="1" applyFill="1" applyBorder="1" applyAlignment="1">
      <alignment horizontal="center" vertical="center" wrapText="1"/>
    </xf>
    <xf numFmtId="164" fontId="18" fillId="4" borderId="41" xfId="3" applyFont="1" applyFill="1" applyBorder="1" applyAlignment="1">
      <alignment horizontal="left" vertical="center" wrapText="1"/>
    </xf>
    <xf numFmtId="167" fontId="24" fillId="6" borderId="45" xfId="3" applyNumberFormat="1" applyFont="1" applyFill="1" applyBorder="1" applyAlignment="1">
      <alignment horizontal="center" vertical="center"/>
    </xf>
    <xf numFmtId="167" fontId="24" fillId="6" borderId="34" xfId="3" applyNumberFormat="1" applyFont="1" applyFill="1" applyBorder="1" applyAlignment="1">
      <alignment horizontal="center" vertical="center"/>
    </xf>
    <xf numFmtId="167" fontId="21" fillId="4" borderId="131" xfId="3" applyNumberFormat="1" applyFont="1" applyFill="1" applyBorder="1" applyAlignment="1">
      <alignment horizontal="center" vertical="center"/>
    </xf>
    <xf numFmtId="167" fontId="21" fillId="4" borderId="132" xfId="3" applyNumberFormat="1" applyFont="1" applyFill="1" applyBorder="1" applyAlignment="1">
      <alignment horizontal="center" vertical="center"/>
    </xf>
    <xf numFmtId="0" fontId="18" fillId="6" borderId="58"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60" xfId="0" applyFont="1" applyFill="1" applyBorder="1" applyAlignment="1">
      <alignment horizontal="center" vertical="center" wrapText="1"/>
    </xf>
    <xf numFmtId="0" fontId="18" fillId="4" borderId="61" xfId="0" applyFont="1" applyFill="1" applyBorder="1" applyAlignment="1">
      <alignment horizontal="center" vertical="center" wrapText="1"/>
    </xf>
    <xf numFmtId="0" fontId="21" fillId="4" borderId="24" xfId="0" applyFont="1" applyFill="1" applyBorder="1" applyAlignment="1">
      <alignment horizontal="center" vertical="center"/>
    </xf>
    <xf numFmtId="9" fontId="21" fillId="4" borderId="24" xfId="1" applyFont="1" applyFill="1" applyBorder="1" applyAlignment="1">
      <alignment horizontal="center" vertical="center"/>
    </xf>
    <xf numFmtId="0" fontId="18" fillId="6" borderId="57" xfId="0" applyFont="1" applyFill="1" applyBorder="1" applyAlignment="1">
      <alignment horizontal="center" vertical="center" wrapText="1"/>
    </xf>
    <xf numFmtId="0" fontId="18" fillId="4" borderId="59" xfId="0" applyFont="1" applyFill="1" applyBorder="1" applyAlignment="1">
      <alignment horizontal="center" vertical="center" wrapText="1"/>
    </xf>
    <xf numFmtId="0" fontId="21" fillId="4" borderId="43" xfId="0" applyFont="1" applyFill="1" applyBorder="1" applyAlignment="1">
      <alignment horizontal="center" vertical="center"/>
    </xf>
    <xf numFmtId="0" fontId="21" fillId="4" borderId="70" xfId="0" applyFont="1" applyFill="1" applyBorder="1" applyAlignment="1">
      <alignment horizontal="center" vertical="center"/>
    </xf>
    <xf numFmtId="9" fontId="21" fillId="4" borderId="43" xfId="1" applyFont="1" applyFill="1" applyBorder="1" applyAlignment="1">
      <alignment horizontal="center" vertical="center"/>
    </xf>
    <xf numFmtId="9" fontId="21" fillId="4" borderId="70" xfId="1" applyFont="1" applyFill="1" applyBorder="1" applyAlignment="1">
      <alignment horizontal="center" vertical="center"/>
    </xf>
    <xf numFmtId="0" fontId="20" fillId="9" borderId="6" xfId="0" applyFont="1" applyFill="1" applyBorder="1" applyAlignment="1">
      <alignment horizontal="left" vertical="center" wrapText="1"/>
    </xf>
    <xf numFmtId="0" fontId="20" fillId="9" borderId="69" xfId="0" applyFont="1" applyFill="1" applyBorder="1" applyAlignment="1">
      <alignment horizontal="left" vertical="center" wrapText="1"/>
    </xf>
    <xf numFmtId="167" fontId="20" fillId="9" borderId="47" xfId="3" applyNumberFormat="1" applyFont="1" applyFill="1" applyBorder="1" applyAlignment="1">
      <alignment horizontal="left" vertical="center" wrapText="1"/>
    </xf>
    <xf numFmtId="167" fontId="24" fillId="6" borderId="43" xfId="3" applyNumberFormat="1" applyFont="1" applyFill="1" applyBorder="1" applyAlignment="1">
      <alignment horizontal="center" vertical="center" wrapText="1"/>
    </xf>
    <xf numFmtId="167" fontId="24" fillId="6" borderId="24" xfId="3" applyNumberFormat="1" applyFont="1" applyFill="1" applyBorder="1" applyAlignment="1">
      <alignment horizontal="center" vertical="center"/>
    </xf>
    <xf numFmtId="167" fontId="24" fillId="6" borderId="70" xfId="3" applyNumberFormat="1" applyFont="1" applyFill="1" applyBorder="1" applyAlignment="1">
      <alignment horizontal="center" vertical="center"/>
    </xf>
    <xf numFmtId="167" fontId="17" fillId="0" borderId="0" xfId="3" applyNumberFormat="1" applyFont="1" applyFill="1" applyBorder="1" applyAlignment="1">
      <alignment horizontal="center" vertical="center"/>
    </xf>
    <xf numFmtId="167" fontId="18" fillId="4" borderId="0" xfId="3" applyNumberFormat="1" applyFont="1" applyFill="1" applyBorder="1" applyAlignment="1">
      <alignment horizontal="center" vertical="center"/>
    </xf>
    <xf numFmtId="167" fontId="18" fillId="6" borderId="16" xfId="3" applyNumberFormat="1" applyFont="1" applyFill="1" applyBorder="1" applyAlignment="1">
      <alignment horizontal="center" vertical="center" wrapText="1"/>
    </xf>
    <xf numFmtId="167" fontId="18" fillId="4" borderId="18" xfId="3" applyNumberFormat="1" applyFont="1" applyFill="1" applyBorder="1" applyAlignment="1">
      <alignment horizontal="left" vertical="center" wrapText="1"/>
    </xf>
    <xf numFmtId="167" fontId="18" fillId="4" borderId="33" xfId="3" applyNumberFormat="1" applyFont="1" applyFill="1" applyBorder="1" applyAlignment="1">
      <alignment horizontal="left" vertical="center" wrapText="1"/>
    </xf>
    <xf numFmtId="167" fontId="24" fillId="6" borderId="7" xfId="3" applyNumberFormat="1" applyFont="1" applyFill="1" applyBorder="1" applyAlignment="1">
      <alignment horizontal="center" vertical="center"/>
    </xf>
    <xf numFmtId="167" fontId="18" fillId="6" borderId="41" xfId="3" applyNumberFormat="1" applyFont="1" applyFill="1" applyBorder="1" applyAlignment="1">
      <alignment horizontal="center" vertical="center" wrapText="1"/>
    </xf>
    <xf numFmtId="167" fontId="18" fillId="4" borderId="41" xfId="3" applyNumberFormat="1" applyFont="1" applyFill="1" applyBorder="1" applyAlignment="1">
      <alignment horizontal="left" vertical="center" wrapText="1"/>
    </xf>
    <xf numFmtId="167" fontId="17" fillId="7" borderId="0" xfId="3" applyNumberFormat="1" applyFont="1" applyFill="1" applyAlignment="1">
      <alignment horizontal="center" vertical="center" wrapText="1"/>
    </xf>
    <xf numFmtId="167" fontId="18" fillId="6" borderId="0" xfId="3" applyNumberFormat="1" applyFont="1" applyFill="1" applyAlignment="1">
      <alignment horizontal="center" vertical="center" wrapText="1"/>
    </xf>
    <xf numFmtId="167" fontId="17" fillId="10" borderId="50" xfId="3" applyNumberFormat="1" applyFont="1" applyFill="1" applyBorder="1" applyAlignment="1">
      <alignment horizontal="center" vertical="center" wrapText="1"/>
    </xf>
    <xf numFmtId="167" fontId="18" fillId="4" borderId="51" xfId="3" applyNumberFormat="1" applyFont="1" applyFill="1" applyBorder="1" applyAlignment="1">
      <alignment horizontal="center" vertical="center" wrapText="1"/>
    </xf>
    <xf numFmtId="167" fontId="17" fillId="10" borderId="51" xfId="3" applyNumberFormat="1" applyFont="1" applyFill="1" applyBorder="1" applyAlignment="1">
      <alignment horizontal="center" vertical="center" wrapText="1"/>
    </xf>
    <xf numFmtId="167" fontId="18" fillId="4" borderId="52" xfId="3" applyNumberFormat="1" applyFont="1" applyFill="1" applyBorder="1" applyAlignment="1">
      <alignment horizontal="center" vertical="center" wrapText="1"/>
    </xf>
    <xf numFmtId="167" fontId="17" fillId="10" borderId="16" xfId="3" applyNumberFormat="1" applyFont="1" applyFill="1" applyBorder="1" applyAlignment="1">
      <alignment horizontal="center" vertical="center" wrapText="1"/>
    </xf>
    <xf numFmtId="167" fontId="18" fillId="4" borderId="18" xfId="3" applyNumberFormat="1" applyFont="1" applyFill="1" applyBorder="1" applyAlignment="1">
      <alignment horizontal="center" vertical="center" wrapText="1"/>
    </xf>
    <xf numFmtId="167" fontId="17" fillId="10" borderId="18" xfId="3" applyNumberFormat="1" applyFont="1" applyFill="1" applyBorder="1" applyAlignment="1">
      <alignment horizontal="center" vertical="center" wrapText="1"/>
    </xf>
    <xf numFmtId="167" fontId="18" fillId="4" borderId="20" xfId="3" applyNumberFormat="1" applyFont="1" applyFill="1" applyBorder="1" applyAlignment="1">
      <alignment horizontal="center" vertical="center" wrapText="1"/>
    </xf>
    <xf numFmtId="167" fontId="18" fillId="4" borderId="121" xfId="3" applyNumberFormat="1" applyFont="1" applyFill="1" applyBorder="1" applyAlignment="1">
      <alignment horizontal="center" vertical="center" wrapText="1"/>
    </xf>
    <xf numFmtId="167" fontId="18" fillId="4" borderId="134" xfId="3" applyNumberFormat="1" applyFont="1" applyFill="1" applyBorder="1" applyAlignment="1">
      <alignment horizontal="center" vertical="center" wrapText="1"/>
    </xf>
    <xf numFmtId="167" fontId="18" fillId="4" borderId="40" xfId="3" applyNumberFormat="1" applyFont="1" applyFill="1" applyBorder="1" applyAlignment="1">
      <alignment horizontal="center" vertical="center" wrapText="1"/>
    </xf>
    <xf numFmtId="167" fontId="18" fillId="4" borderId="41" xfId="3" applyNumberFormat="1" applyFont="1" applyFill="1" applyBorder="1" applyAlignment="1">
      <alignment horizontal="center" vertical="center" wrapText="1"/>
    </xf>
    <xf numFmtId="167" fontId="18" fillId="4" borderId="42" xfId="3" applyNumberFormat="1" applyFont="1" applyFill="1" applyBorder="1" applyAlignment="1">
      <alignment horizontal="center" vertical="center" wrapText="1"/>
    </xf>
    <xf numFmtId="167" fontId="18" fillId="6" borderId="50" xfId="3" applyNumberFormat="1" applyFont="1" applyFill="1" applyBorder="1" applyAlignment="1">
      <alignment horizontal="center" vertical="center" wrapText="1"/>
    </xf>
    <xf numFmtId="167" fontId="20" fillId="9" borderId="0" xfId="3" applyNumberFormat="1" applyFont="1" applyFill="1" applyAlignment="1">
      <alignment horizontal="left" vertical="center" wrapText="1"/>
    </xf>
    <xf numFmtId="167" fontId="26" fillId="6" borderId="0" xfId="3" applyNumberFormat="1" applyFont="1" applyFill="1" applyAlignment="1">
      <alignment horizontal="left" vertical="center" wrapText="1"/>
    </xf>
    <xf numFmtId="167" fontId="18" fillId="4" borderId="50" xfId="3" applyNumberFormat="1" applyFont="1" applyFill="1" applyBorder="1" applyAlignment="1">
      <alignment horizontal="center" vertical="center" wrapText="1"/>
    </xf>
    <xf numFmtId="0" fontId="17" fillId="7" borderId="17" xfId="0" applyFont="1" applyFill="1" applyBorder="1" applyAlignment="1">
      <alignment horizontal="center" vertical="center" wrapText="1"/>
    </xf>
    <xf numFmtId="0" fontId="24" fillId="6" borderId="19" xfId="0" applyFont="1" applyFill="1" applyBorder="1" applyAlignment="1">
      <alignment horizontal="center" vertical="center" wrapText="1"/>
    </xf>
    <xf numFmtId="0" fontId="24" fillId="6" borderId="64" xfId="0" applyFont="1" applyFill="1" applyBorder="1" applyAlignment="1">
      <alignment horizontal="center" vertical="center" wrapText="1"/>
    </xf>
    <xf numFmtId="0" fontId="24" fillId="6" borderId="1" xfId="0" applyFont="1" applyFill="1" applyBorder="1" applyAlignment="1">
      <alignment horizontal="center" vertical="center"/>
    </xf>
    <xf numFmtId="0" fontId="24" fillId="6" borderId="8" xfId="0" applyFont="1" applyFill="1" applyBorder="1" applyAlignment="1">
      <alignment horizontal="center" vertical="center"/>
    </xf>
    <xf numFmtId="167" fontId="17" fillId="10" borderId="41" xfId="3" applyNumberFormat="1" applyFont="1" applyFill="1" applyBorder="1" applyAlignment="1">
      <alignment horizontal="center" vertical="center" wrapText="1"/>
    </xf>
    <xf numFmtId="167" fontId="17" fillId="10" borderId="42" xfId="3" applyNumberFormat="1" applyFont="1" applyFill="1" applyBorder="1" applyAlignment="1">
      <alignment horizontal="center" vertical="center" wrapText="1"/>
    </xf>
    <xf numFmtId="9" fontId="24" fillId="6" borderId="77" xfId="1" applyFont="1" applyFill="1" applyBorder="1" applyAlignment="1">
      <alignment horizontal="right" vertical="center"/>
    </xf>
    <xf numFmtId="9" fontId="24" fillId="6" borderId="66" xfId="1" applyFont="1" applyFill="1" applyBorder="1" applyAlignment="1">
      <alignment horizontal="right" vertical="center"/>
    </xf>
    <xf numFmtId="9" fontId="24" fillId="6" borderId="69" xfId="1" applyFont="1" applyFill="1" applyBorder="1" applyAlignment="1">
      <alignment horizontal="right" vertical="center"/>
    </xf>
    <xf numFmtId="9" fontId="24" fillId="6" borderId="120" xfId="1" applyFont="1" applyFill="1" applyBorder="1" applyAlignment="1">
      <alignment horizontal="right" vertical="center"/>
    </xf>
    <xf numFmtId="167" fontId="17" fillId="10" borderId="0" xfId="3" applyNumberFormat="1" applyFont="1" applyFill="1" applyBorder="1" applyAlignment="1">
      <alignment horizontal="left" vertical="center" wrapText="1"/>
    </xf>
    <xf numFmtId="167" fontId="18" fillId="4" borderId="76" xfId="3" applyNumberFormat="1" applyFont="1" applyFill="1" applyBorder="1" applyAlignment="1">
      <alignment horizontal="center" vertical="center" wrapText="1"/>
    </xf>
    <xf numFmtId="0" fontId="24" fillId="6" borderId="38" xfId="0" applyFont="1" applyFill="1" applyBorder="1" applyAlignment="1">
      <alignment horizontal="center" vertical="center" wrapText="1"/>
    </xf>
    <xf numFmtId="167" fontId="24" fillId="6" borderId="30" xfId="3" applyNumberFormat="1" applyFont="1" applyFill="1" applyBorder="1" applyAlignment="1">
      <alignment vertical="center"/>
    </xf>
    <xf numFmtId="167" fontId="24" fillId="6" borderId="19" xfId="3" applyNumberFormat="1" applyFont="1" applyFill="1" applyBorder="1" applyAlignment="1">
      <alignment vertical="center"/>
    </xf>
    <xf numFmtId="9" fontId="24" fillId="6" borderId="31" xfId="1" applyFont="1" applyFill="1" applyBorder="1" applyAlignment="1">
      <alignment vertical="center"/>
    </xf>
    <xf numFmtId="9" fontId="24" fillId="6" borderId="21" xfId="1" applyFont="1" applyFill="1" applyBorder="1" applyAlignment="1">
      <alignment vertical="center"/>
    </xf>
    <xf numFmtId="167" fontId="17" fillId="10" borderId="52" xfId="3" applyNumberFormat="1" applyFont="1" applyFill="1" applyBorder="1" applyAlignment="1">
      <alignment horizontal="center" vertical="center" wrapText="1"/>
    </xf>
    <xf numFmtId="9" fontId="24" fillId="6" borderId="54" xfId="1" applyFont="1" applyFill="1" applyBorder="1" applyAlignment="1">
      <alignment horizontal="right" vertical="center"/>
    </xf>
    <xf numFmtId="167" fontId="18" fillId="4" borderId="66" xfId="3" applyNumberFormat="1" applyFont="1" applyFill="1" applyBorder="1" applyAlignment="1">
      <alignment horizontal="center" vertical="center"/>
    </xf>
    <xf numFmtId="167" fontId="18" fillId="4" borderId="27" xfId="3" applyNumberFormat="1" applyFont="1" applyFill="1" applyBorder="1" applyAlignment="1">
      <alignment horizontal="center" vertical="center"/>
    </xf>
    <xf numFmtId="167" fontId="18" fillId="4" borderId="80" xfId="3" applyNumberFormat="1" applyFont="1" applyFill="1" applyBorder="1" applyAlignment="1">
      <alignment horizontal="center" vertical="center" wrapText="1"/>
    </xf>
    <xf numFmtId="167" fontId="18" fillId="4" borderId="81" xfId="3" applyNumberFormat="1" applyFont="1" applyFill="1" applyBorder="1" applyAlignment="1">
      <alignment horizontal="center" vertical="center" wrapText="1"/>
    </xf>
    <xf numFmtId="167" fontId="18" fillId="4" borderId="82" xfId="3" applyNumberFormat="1" applyFont="1" applyFill="1" applyBorder="1" applyAlignment="1">
      <alignment horizontal="center" vertical="center" wrapText="1"/>
    </xf>
    <xf numFmtId="167" fontId="18" fillId="4" borderId="16" xfId="3" applyNumberFormat="1" applyFont="1" applyFill="1" applyBorder="1" applyAlignment="1">
      <alignment horizontal="center" vertical="center" wrapText="1"/>
    </xf>
    <xf numFmtId="167" fontId="18" fillId="6" borderId="6" xfId="3" applyNumberFormat="1" applyFont="1" applyFill="1" applyBorder="1" applyAlignment="1">
      <alignment horizontal="center" vertical="center" wrapText="1"/>
    </xf>
    <xf numFmtId="167" fontId="18" fillId="4" borderId="3" xfId="3" applyNumberFormat="1" applyFont="1" applyFill="1" applyBorder="1" applyAlignment="1">
      <alignment horizontal="center" vertical="center" wrapText="1"/>
    </xf>
    <xf numFmtId="167" fontId="18" fillId="4" borderId="25" xfId="3" applyNumberFormat="1" applyFont="1" applyFill="1" applyBorder="1" applyAlignment="1">
      <alignment horizontal="center" vertical="center" wrapText="1"/>
    </xf>
    <xf numFmtId="167" fontId="18" fillId="4" borderId="53" xfId="3" applyNumberFormat="1" applyFont="1" applyFill="1" applyBorder="1" applyAlignment="1">
      <alignment horizontal="center" vertical="center" wrapText="1"/>
    </xf>
    <xf numFmtId="167" fontId="18" fillId="4" borderId="54" xfId="3" applyNumberFormat="1" applyFont="1" applyFill="1" applyBorder="1" applyAlignment="1">
      <alignment horizontal="center" vertical="center" wrapText="1"/>
    </xf>
    <xf numFmtId="167" fontId="20" fillId="9" borderId="0" xfId="3" applyNumberFormat="1" applyFont="1" applyFill="1" applyBorder="1" applyAlignment="1">
      <alignment horizontal="left" vertical="center" wrapText="1"/>
    </xf>
    <xf numFmtId="0" fontId="18" fillId="6" borderId="93" xfId="0" applyFont="1" applyFill="1" applyBorder="1" applyAlignment="1">
      <alignment horizontal="center" vertical="center" wrapText="1"/>
    </xf>
    <xf numFmtId="0" fontId="18" fillId="4" borderId="90" xfId="0" applyFont="1" applyFill="1" applyBorder="1" applyAlignment="1">
      <alignment horizontal="center" vertical="center" wrapText="1"/>
    </xf>
    <xf numFmtId="0" fontId="18" fillId="4" borderId="103" xfId="0" applyFont="1" applyFill="1" applyBorder="1" applyAlignment="1">
      <alignment horizontal="center" vertical="center" wrapText="1"/>
    </xf>
    <xf numFmtId="0" fontId="24" fillId="6" borderId="35" xfId="0" applyFont="1" applyFill="1" applyBorder="1" applyAlignment="1">
      <alignment horizontal="center" vertical="center" wrapText="1"/>
    </xf>
    <xf numFmtId="0" fontId="24" fillId="6" borderId="5" xfId="0" applyFont="1" applyFill="1" applyBorder="1" applyAlignment="1">
      <alignment horizontal="center" vertical="center"/>
    </xf>
    <xf numFmtId="0" fontId="24" fillId="6" borderId="38" xfId="4" applyFont="1" applyFill="1" applyBorder="1" applyAlignment="1">
      <alignment horizontal="center" vertical="center" wrapText="1"/>
    </xf>
    <xf numFmtId="0" fontId="24" fillId="6" borderId="17" xfId="4" applyFont="1" applyFill="1" applyBorder="1" applyAlignment="1">
      <alignment horizontal="center" vertical="center" wrapText="1"/>
    </xf>
    <xf numFmtId="0" fontId="24" fillId="6" borderId="1" xfId="4" applyFont="1" applyFill="1" applyBorder="1" applyAlignment="1">
      <alignment horizontal="center" vertical="center" wrapText="1"/>
    </xf>
    <xf numFmtId="0" fontId="24" fillId="6" borderId="32" xfId="4" applyFont="1" applyFill="1" applyBorder="1" applyAlignment="1">
      <alignment vertical="center" wrapText="1"/>
    </xf>
    <xf numFmtId="0" fontId="24" fillId="6" borderId="19" xfId="4" applyFont="1" applyFill="1" applyBorder="1" applyAlignment="1">
      <alignment horizontal="center" vertical="center" wrapText="1"/>
    </xf>
    <xf numFmtId="0" fontId="24" fillId="6" borderId="21" xfId="4" applyFont="1" applyFill="1" applyBorder="1" applyAlignment="1">
      <alignment vertical="center" wrapText="1"/>
    </xf>
    <xf numFmtId="167" fontId="17" fillId="7" borderId="40" xfId="3" applyNumberFormat="1" applyFont="1" applyFill="1" applyBorder="1" applyAlignment="1">
      <alignment horizontal="center" vertical="center" wrapText="1"/>
    </xf>
    <xf numFmtId="0" fontId="18" fillId="6" borderId="38" xfId="4" applyFont="1" applyFill="1" applyBorder="1" applyAlignment="1">
      <alignment horizontal="center" vertical="center" wrapText="1"/>
    </xf>
    <xf numFmtId="0" fontId="18" fillId="4" borderId="1" xfId="4" applyFont="1" applyFill="1" applyBorder="1" applyAlignment="1">
      <alignment vertical="center" wrapText="1"/>
    </xf>
    <xf numFmtId="0" fontId="18" fillId="4" borderId="32" xfId="4" applyFont="1" applyFill="1" applyBorder="1" applyAlignment="1">
      <alignment vertical="center" wrapText="1"/>
    </xf>
    <xf numFmtId="167" fontId="25" fillId="9" borderId="51" xfId="3" applyNumberFormat="1" applyFont="1" applyFill="1" applyBorder="1" applyAlignment="1">
      <alignment horizontal="center" vertical="center" wrapText="1"/>
    </xf>
    <xf numFmtId="0" fontId="24" fillId="6" borderId="1" xfId="4" applyFont="1" applyFill="1" applyBorder="1" applyAlignment="1">
      <alignment vertical="center" wrapText="1"/>
    </xf>
    <xf numFmtId="167" fontId="18" fillId="6" borderId="10" xfId="3" applyNumberFormat="1" applyFont="1" applyFill="1" applyBorder="1" applyAlignment="1">
      <alignment horizontal="center" vertical="center" wrapText="1"/>
    </xf>
    <xf numFmtId="167" fontId="18" fillId="4" borderId="79" xfId="3" applyNumberFormat="1" applyFont="1" applyFill="1" applyBorder="1" applyAlignment="1">
      <alignment horizontal="center" vertical="center" wrapText="1"/>
    </xf>
    <xf numFmtId="167" fontId="24" fillId="6" borderId="10" xfId="3" applyNumberFormat="1" applyFont="1" applyFill="1" applyBorder="1" applyAlignment="1">
      <alignment horizontal="center" vertical="center" wrapText="1"/>
    </xf>
    <xf numFmtId="167" fontId="18" fillId="4" borderId="104" xfId="3" applyNumberFormat="1" applyFont="1" applyFill="1" applyBorder="1" applyAlignment="1">
      <alignment horizontal="center" vertical="center" wrapText="1"/>
    </xf>
    <xf numFmtId="0" fontId="18" fillId="4" borderId="18" xfId="0" applyFont="1" applyFill="1" applyBorder="1" applyAlignment="1">
      <alignment horizontal="center" vertical="center"/>
    </xf>
    <xf numFmtId="0" fontId="18" fillId="4" borderId="24" xfId="0" applyFont="1" applyFill="1" applyBorder="1" applyAlignment="1">
      <alignment horizontal="center" vertical="center"/>
    </xf>
    <xf numFmtId="0" fontId="18" fillId="4" borderId="44" xfId="0" applyFont="1" applyFill="1" applyBorder="1" applyAlignment="1">
      <alignment horizontal="center" vertical="center"/>
    </xf>
    <xf numFmtId="0" fontId="18" fillId="4" borderId="16" xfId="0" applyFont="1" applyFill="1" applyBorder="1" applyAlignment="1">
      <alignment horizontal="center" vertical="center"/>
    </xf>
    <xf numFmtId="0" fontId="18" fillId="4" borderId="43" xfId="0" applyFont="1" applyFill="1" applyBorder="1" applyAlignment="1">
      <alignment horizontal="center" vertical="center"/>
    </xf>
    <xf numFmtId="0" fontId="24" fillId="6" borderId="44" xfId="0" applyFont="1" applyFill="1" applyBorder="1" applyAlignment="1">
      <alignment horizontal="center" vertical="center"/>
    </xf>
    <xf numFmtId="0" fontId="21" fillId="0" borderId="0" xfId="0" applyFont="1" applyAlignment="1">
      <alignment vertical="center"/>
    </xf>
    <xf numFmtId="0" fontId="21" fillId="4" borderId="0" xfId="0" applyFont="1" applyFill="1" applyAlignment="1">
      <alignment vertical="center"/>
    </xf>
    <xf numFmtId="0" fontId="24" fillId="6" borderId="47" xfId="0" applyFont="1" applyFill="1" applyBorder="1" applyAlignment="1">
      <alignment horizontal="center" vertical="center"/>
    </xf>
    <xf numFmtId="0" fontId="18" fillId="4" borderId="41" xfId="0" applyFont="1" applyFill="1" applyBorder="1" applyAlignment="1">
      <alignment horizontal="center" vertical="center"/>
    </xf>
    <xf numFmtId="0" fontId="18" fillId="4" borderId="137" xfId="0" applyFont="1" applyFill="1" applyBorder="1" applyAlignment="1">
      <alignment horizontal="center" vertical="center"/>
    </xf>
    <xf numFmtId="0" fontId="18" fillId="6" borderId="50" xfId="0" applyFont="1" applyFill="1" applyBorder="1" applyAlignment="1">
      <alignment horizontal="center" vertical="center" wrapText="1"/>
    </xf>
    <xf numFmtId="0" fontId="18" fillId="4" borderId="52"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18" fillId="4" borderId="101" xfId="0" applyFont="1" applyFill="1" applyBorder="1" applyAlignment="1">
      <alignment horizontal="left" vertical="center"/>
    </xf>
    <xf numFmtId="0" fontId="18" fillId="6" borderId="11"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24" fillId="6" borderId="1" xfId="0" applyFont="1" applyFill="1" applyBorder="1" applyAlignment="1">
      <alignment horizontal="center" vertical="center" wrapText="1" readingOrder="1"/>
    </xf>
    <xf numFmtId="0" fontId="17" fillId="10" borderId="0" xfId="0" applyFont="1" applyFill="1" applyAlignment="1">
      <alignment horizontal="center" vertical="center" wrapText="1" readingOrder="1"/>
    </xf>
    <xf numFmtId="0" fontId="17" fillId="10" borderId="37"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10" borderId="17" xfId="0" applyFont="1" applyFill="1" applyBorder="1" applyAlignment="1">
      <alignment horizontal="center" vertical="center" wrapText="1"/>
    </xf>
    <xf numFmtId="0" fontId="21" fillId="4" borderId="0" xfId="0" applyFont="1" applyFill="1" applyAlignment="1">
      <alignment vertical="center" wrapText="1" readingOrder="1"/>
    </xf>
    <xf numFmtId="0" fontId="17" fillId="10" borderId="0" xfId="0" applyFont="1" applyFill="1" applyAlignment="1">
      <alignment vertical="center" wrapText="1" readingOrder="1"/>
    </xf>
    <xf numFmtId="0" fontId="21" fillId="4" borderId="10" xfId="0" applyFont="1" applyFill="1" applyBorder="1" applyAlignment="1">
      <alignment vertical="center" readingOrder="1"/>
    </xf>
    <xf numFmtId="0" fontId="17" fillId="10" borderId="10" xfId="0" applyFont="1" applyFill="1" applyBorder="1" applyAlignment="1">
      <alignment vertical="center" readingOrder="1"/>
    </xf>
    <xf numFmtId="0" fontId="21" fillId="4" borderId="8" xfId="0" applyFont="1" applyFill="1" applyBorder="1" applyAlignment="1">
      <alignment horizontal="left" vertical="center" readingOrder="1"/>
    </xf>
    <xf numFmtId="0" fontId="17" fillId="10" borderId="7" xfId="0" applyFont="1" applyFill="1" applyBorder="1" applyAlignment="1">
      <alignment horizontal="left" vertical="center" readingOrder="1"/>
    </xf>
    <xf numFmtId="3" fontId="24" fillId="6" borderId="8" xfId="0" applyNumberFormat="1" applyFont="1" applyFill="1" applyBorder="1" applyAlignment="1">
      <alignment horizontal="left" vertical="center" readingOrder="1"/>
    </xf>
    <xf numFmtId="3" fontId="24" fillId="6" borderId="7" xfId="0" applyNumberFormat="1" applyFont="1" applyFill="1" applyBorder="1" applyAlignment="1">
      <alignment horizontal="left" vertical="center" readingOrder="1"/>
    </xf>
    <xf numFmtId="3" fontId="21" fillId="4" borderId="0" xfId="0" applyNumberFormat="1" applyFont="1" applyFill="1" applyAlignment="1">
      <alignment horizontal="left" vertical="center" wrapText="1" readingOrder="1"/>
    </xf>
    <xf numFmtId="0" fontId="17" fillId="10" borderId="0" xfId="0" applyFont="1" applyFill="1" applyAlignment="1">
      <alignment horizontal="left" vertical="center" wrapText="1" readingOrder="1"/>
    </xf>
    <xf numFmtId="0" fontId="20" fillId="9" borderId="129" xfId="0" applyFont="1" applyFill="1" applyBorder="1" applyAlignment="1">
      <alignment horizontal="left" vertical="center" wrapText="1"/>
    </xf>
    <xf numFmtId="0" fontId="21" fillId="4" borderId="0" xfId="0" applyFont="1" applyFill="1" applyAlignment="1">
      <alignment horizontal="left" vertical="center" wrapText="1"/>
    </xf>
    <xf numFmtId="0" fontId="24" fillId="6" borderId="0" xfId="0" applyFont="1" applyFill="1" applyAlignment="1">
      <alignment horizontal="left" vertical="center" wrapText="1"/>
    </xf>
    <xf numFmtId="0" fontId="3" fillId="0" borderId="78" xfId="0" applyFont="1" applyBorder="1" applyAlignment="1">
      <alignment horizontal="center"/>
    </xf>
    <xf numFmtId="0" fontId="7" fillId="0" borderId="0" xfId="0" applyFont="1" applyAlignment="1"/>
  </cellXfs>
  <cellStyles count="6">
    <cellStyle name="Comma" xfId="3" builtinId="3"/>
    <cellStyle name="Comma 2" xfId="2" xr:uid="{3D63C69C-4EB1-4493-B975-1753C985F8C7}"/>
    <cellStyle name="Hyperlink" xfId="5" builtinId="8"/>
    <cellStyle name="Normal" xfId="0" builtinId="0"/>
    <cellStyle name="Normal 2" xfId="4" xr:uid="{227366BE-273A-4A8D-ADB7-C7D4923F6BEF}"/>
    <cellStyle name="Percent" xfId="1" builtinId="5"/>
  </cellStyles>
  <dxfs count="0"/>
  <tableStyles count="0" defaultTableStyle="TableStyleMedium2" defaultPivotStyle="PivotStyleLight16"/>
  <colors>
    <mruColors>
      <color rgb="FF003300"/>
      <color rgb="FF339966"/>
      <color rgb="FF336600"/>
      <color rgb="FF00666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tmp"/></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23092</xdr:rowOff>
    </xdr:from>
    <xdr:to>
      <xdr:col>20</xdr:col>
      <xdr:colOff>0</xdr:colOff>
      <xdr:row>27</xdr:row>
      <xdr:rowOff>36286</xdr:rowOff>
    </xdr:to>
    <xdr:pic>
      <xdr:nvPicPr>
        <xdr:cNvPr id="2" name="Picture 1">
          <a:extLst>
            <a:ext uri="{FF2B5EF4-FFF2-40B4-BE49-F238E27FC236}">
              <a16:creationId xmlns:a16="http://schemas.microsoft.com/office/drawing/2014/main" id="{4F266D54-682C-4BAB-B323-EC9B7B2F51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3092"/>
          <a:ext cx="12255483" cy="49852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519533</xdr:colOff>
      <xdr:row>7</xdr:row>
      <xdr:rowOff>108274</xdr:rowOff>
    </xdr:from>
    <xdr:to>
      <xdr:col>0</xdr:col>
      <xdr:colOff>1871718</xdr:colOff>
      <xdr:row>7</xdr:row>
      <xdr:rowOff>390166</xdr:rowOff>
    </xdr:to>
    <xdr:pic>
      <xdr:nvPicPr>
        <xdr:cNvPr id="4" name="Picture 3">
          <a:extLst>
            <a:ext uri="{FF2B5EF4-FFF2-40B4-BE49-F238E27FC236}">
              <a16:creationId xmlns:a16="http://schemas.microsoft.com/office/drawing/2014/main" id="{F5009147-3FD2-4CC8-BA39-8118EFDA17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9533" y="2600168"/>
          <a:ext cx="1352185" cy="2818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4</xdr:row>
      <xdr:rowOff>0</xdr:rowOff>
    </xdr:from>
    <xdr:ext cx="85737" cy="85737"/>
    <xdr:pic>
      <xdr:nvPicPr>
        <xdr:cNvPr id="2" name="Picture 1" descr="Ink 5, Shape">
          <a:extLst>
            <a:ext uri="{FF2B5EF4-FFF2-40B4-BE49-F238E27FC236}">
              <a16:creationId xmlns:a16="http://schemas.microsoft.com/office/drawing/2014/main" id="{BE102304-DD54-4651-8D0E-BC680F876CEA}"/>
            </a:ext>
          </a:extLst>
        </xdr:cNvPr>
        <xdr:cNvPicPr>
          <a:picLocks noChangeAspect="1"/>
        </xdr:cNvPicPr>
      </xdr:nvPicPr>
      <xdr:blipFill>
        <a:blip xmlns:r="http://schemas.openxmlformats.org/officeDocument/2006/relationships" r:embed="rId1"/>
        <a:stretch>
          <a:fillRect/>
        </a:stretch>
      </xdr:blipFill>
      <xdr:spPr>
        <a:xfrm>
          <a:off x="0" y="368300"/>
          <a:ext cx="85737" cy="85737"/>
        </a:xfrm>
        <a:prstGeom prst="rect">
          <a:avLst/>
        </a:prstGeom>
      </xdr:spPr>
    </xdr:pic>
    <xdr:clientData/>
  </xdr:oneCellAnchor>
  <xdr:oneCellAnchor>
    <xdr:from>
      <xdr:col>2</xdr:col>
      <xdr:colOff>0</xdr:colOff>
      <xdr:row>9</xdr:row>
      <xdr:rowOff>0</xdr:rowOff>
    </xdr:from>
    <xdr:ext cx="85737" cy="85737"/>
    <xdr:pic>
      <xdr:nvPicPr>
        <xdr:cNvPr id="3" name="Picture 2" descr="Ink 1, Shape">
          <a:extLst>
            <a:ext uri="{FF2B5EF4-FFF2-40B4-BE49-F238E27FC236}">
              <a16:creationId xmlns:a16="http://schemas.microsoft.com/office/drawing/2014/main" id="{7D5790B7-D543-49E1-A5F7-03D9677F91A9}"/>
            </a:ext>
            <a:ext uri="{147F2762-F138-4A5C-976F-8EAC2B608ADB}">
              <a16:predDERef xmlns:a16="http://schemas.microsoft.com/office/drawing/2014/main" pred="{85D4D20A-E799-5D8B-8450-E30299742E79}"/>
            </a:ext>
          </a:extLst>
        </xdr:cNvPr>
        <xdr:cNvPicPr>
          <a:picLocks noChangeAspect="1"/>
        </xdr:cNvPicPr>
      </xdr:nvPicPr>
      <xdr:blipFill>
        <a:blip xmlns:r="http://schemas.openxmlformats.org/officeDocument/2006/relationships" r:embed="rId1"/>
        <a:stretch>
          <a:fillRect/>
        </a:stretch>
      </xdr:blipFill>
      <xdr:spPr>
        <a:xfrm>
          <a:off x="2927350" y="1847850"/>
          <a:ext cx="85737" cy="857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0BACB-E063-4732-BCBC-F86D6B54525C}">
  <sheetPr>
    <tabColor theme="9" tint="-0.499984740745262"/>
  </sheetPr>
  <dimension ref="A1:T28"/>
  <sheetViews>
    <sheetView topLeftCell="A25" zoomScale="95" zoomScaleNormal="95" zoomScaleSheetLayoutView="104" workbookViewId="0">
      <selection activeCell="H1" sqref="H1"/>
    </sheetView>
  </sheetViews>
  <sheetFormatPr defaultColWidth="0" defaultRowHeight="14.45" customHeight="1" zeroHeight="1"/>
  <cols>
    <col min="1" max="20" width="8.7109375" style="31" customWidth="1"/>
    <col min="21" max="16384" width="8.7109375" style="31" hidden="1"/>
  </cols>
  <sheetData>
    <row r="1" ht="15"/>
    <row r="2" ht="15"/>
    <row r="3" ht="15"/>
    <row r="4" ht="15"/>
    <row r="5" ht="15"/>
    <row r="6" ht="15"/>
    <row r="7" ht="15"/>
    <row r="8" ht="15"/>
    <row r="9" ht="15"/>
    <row r="10" ht="15"/>
    <row r="11" ht="15"/>
    <row r="12" ht="15"/>
    <row r="13" ht="15"/>
    <row r="14" ht="15"/>
    <row r="15" ht="15"/>
    <row r="16" ht="15"/>
    <row r="17" ht="15"/>
    <row r="18" ht="15"/>
    <row r="19" ht="15"/>
    <row r="20" ht="15"/>
    <row r="21" ht="15"/>
    <row r="22" ht="15"/>
    <row r="23" ht="15"/>
    <row r="24" ht="15"/>
    <row r="25" ht="15"/>
    <row r="26" ht="15"/>
    <row r="27" ht="15"/>
    <row r="28" ht="15"/>
  </sheetData>
  <sheetProtection algorithmName="SHA-512" hashValue="np3PmIRaMmog53d5zSzrS9V9VyedK/UhxMnFK5ncIOUG80Gl018CVK7CnXyiuhhg1InaOQ90+6hDc3O1PEUsfA==" saltValue="BvqUNzIZvi5iyqqJVD9gaQ==" spinCount="100000" sheet="1" objects="1" scenarios="1" selectLockedCells="1" selectUnlockedCell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3E46-8827-4052-8974-A34A17D7B35E}">
  <sheetPr>
    <tabColor rgb="FF007A45"/>
  </sheetPr>
  <dimension ref="A1:Q37"/>
  <sheetViews>
    <sheetView showGridLines="0" zoomScaleNormal="100" workbookViewId="0">
      <pane ySplit="1" topLeftCell="A27" activePane="bottomLeft" state="frozen"/>
      <selection pane="bottomLeft" activeCell="H37" sqref="H37"/>
      <selection activeCell="H1" sqref="H1"/>
    </sheetView>
  </sheetViews>
  <sheetFormatPr defaultColWidth="9.140625" defaultRowHeight="12.75"/>
  <cols>
    <col min="1" max="1" width="40.7109375" style="36" customWidth="1"/>
    <col min="2" max="2" width="31.42578125" style="36" customWidth="1"/>
    <col min="3" max="7" width="14.42578125" style="36" customWidth="1"/>
    <col min="8" max="8" width="18.28515625" style="36" customWidth="1"/>
    <col min="9" max="10" width="14.42578125" style="36" customWidth="1"/>
    <col min="11" max="11" width="12.85546875" style="36" bestFit="1" customWidth="1"/>
    <col min="12" max="12" width="9.140625" style="36"/>
    <col min="13" max="16" width="9.85546875" style="36" bestFit="1" customWidth="1"/>
    <col min="17" max="16384" width="9.140625" style="36"/>
  </cols>
  <sheetData>
    <row r="1" spans="1:15" s="38" customFormat="1" ht="30" customHeight="1">
      <c r="A1" s="74" t="s">
        <v>530</v>
      </c>
      <c r="B1" s="74"/>
      <c r="C1" s="74"/>
      <c r="D1" s="74"/>
      <c r="E1" s="74"/>
      <c r="F1" s="74"/>
      <c r="G1" s="74"/>
      <c r="H1" s="98" t="s">
        <v>30</v>
      </c>
      <c r="I1" s="233"/>
      <c r="J1" s="233"/>
      <c r="K1" s="32"/>
      <c r="L1" s="32"/>
      <c r="M1" s="32"/>
      <c r="N1" s="32"/>
      <c r="O1" s="32"/>
    </row>
    <row r="2" spans="1:15" ht="21" customHeight="1">
      <c r="A2" s="259" t="s">
        <v>1</v>
      </c>
      <c r="B2" s="234" t="s">
        <v>2</v>
      </c>
      <c r="C2" s="234" t="s">
        <v>3</v>
      </c>
      <c r="D2" s="234" t="s">
        <v>4</v>
      </c>
      <c r="E2" s="234" t="s">
        <v>5</v>
      </c>
      <c r="F2" s="234" t="s">
        <v>6</v>
      </c>
      <c r="G2" s="234" t="s">
        <v>7</v>
      </c>
      <c r="H2" s="234" t="s">
        <v>8</v>
      </c>
      <c r="I2" s="235" t="s">
        <v>9</v>
      </c>
      <c r="J2" s="234" t="s">
        <v>10</v>
      </c>
    </row>
    <row r="3" spans="1:15" ht="21" customHeight="1">
      <c r="A3" s="953"/>
      <c r="B3" s="954"/>
      <c r="C3" s="954"/>
      <c r="D3" s="954"/>
      <c r="E3" s="954"/>
      <c r="F3" s="954"/>
      <c r="G3" s="954"/>
      <c r="H3" s="954"/>
      <c r="I3" s="955"/>
      <c r="J3" s="954"/>
    </row>
    <row r="4" spans="1:15">
      <c r="A4" s="237" t="s">
        <v>531</v>
      </c>
      <c r="B4" s="237"/>
      <c r="C4" s="237"/>
      <c r="D4" s="237"/>
      <c r="E4" s="237"/>
      <c r="F4" s="237"/>
      <c r="G4" s="237"/>
      <c r="H4" s="237"/>
      <c r="I4" s="237"/>
      <c r="J4" s="237"/>
    </row>
    <row r="5" spans="1:15" ht="15.95" customHeight="1">
      <c r="A5" s="1409" t="s">
        <v>532</v>
      </c>
      <c r="B5" s="1409"/>
      <c r="C5" s="1409"/>
      <c r="D5" s="1409"/>
      <c r="E5" s="1409"/>
      <c r="F5" s="1409"/>
      <c r="G5" s="1409"/>
      <c r="H5" s="439"/>
      <c r="I5" s="237"/>
      <c r="J5" s="237"/>
    </row>
    <row r="6" spans="1:15" ht="15">
      <c r="A6" s="441" t="s">
        <v>533</v>
      </c>
      <c r="B6" s="441" t="s">
        <v>534</v>
      </c>
      <c r="C6" s="442" t="s">
        <v>535</v>
      </c>
      <c r="D6" s="443" t="s">
        <v>34</v>
      </c>
      <c r="E6" s="443" t="s">
        <v>35</v>
      </c>
      <c r="F6" s="443" t="s">
        <v>36</v>
      </c>
      <c r="G6" s="451" t="s">
        <v>37</v>
      </c>
      <c r="H6" s="440"/>
      <c r="I6" s="102"/>
      <c r="J6" s="440"/>
    </row>
    <row r="7" spans="1:15" ht="25.5">
      <c r="A7" s="453" t="s">
        <v>536</v>
      </c>
      <c r="B7" s="115" t="s">
        <v>537</v>
      </c>
      <c r="C7" s="426" t="s">
        <v>538</v>
      </c>
      <c r="D7" s="424" t="s">
        <v>539</v>
      </c>
      <c r="E7" s="424" t="s">
        <v>540</v>
      </c>
      <c r="F7" s="424" t="s">
        <v>541</v>
      </c>
      <c r="G7" s="446">
        <v>264000</v>
      </c>
      <c r="H7" s="427"/>
      <c r="I7" s="73"/>
      <c r="J7" s="428"/>
    </row>
    <row r="8" spans="1:15" ht="25.5">
      <c r="A8" s="453" t="s">
        <v>542</v>
      </c>
      <c r="B8" s="115" t="s">
        <v>543</v>
      </c>
      <c r="C8" s="1415" t="s">
        <v>538</v>
      </c>
      <c r="D8" s="1417" t="s">
        <v>544</v>
      </c>
      <c r="E8" s="1417" t="s">
        <v>545</v>
      </c>
      <c r="F8" s="1417" t="s">
        <v>546</v>
      </c>
      <c r="G8" s="1419">
        <v>5500000</v>
      </c>
      <c r="H8" s="1421"/>
      <c r="I8" s="73"/>
      <c r="J8" s="1413"/>
    </row>
    <row r="9" spans="1:15" ht="25.5">
      <c r="A9" s="454" t="s">
        <v>547</v>
      </c>
      <c r="B9" s="444" t="s">
        <v>548</v>
      </c>
      <c r="C9" s="1416"/>
      <c r="D9" s="1418"/>
      <c r="E9" s="1418"/>
      <c r="F9" s="1418"/>
      <c r="G9" s="1420"/>
      <c r="H9" s="1422"/>
      <c r="I9" s="237"/>
      <c r="J9" s="1414"/>
    </row>
    <row r="10" spans="1:15" ht="25.5">
      <c r="A10" s="453" t="s">
        <v>465</v>
      </c>
      <c r="B10" s="115" t="s">
        <v>549</v>
      </c>
      <c r="C10" s="1415" t="s">
        <v>538</v>
      </c>
      <c r="D10" s="1417" t="s">
        <v>550</v>
      </c>
      <c r="E10" s="1417" t="s">
        <v>550</v>
      </c>
      <c r="F10" s="1417" t="s">
        <v>551</v>
      </c>
      <c r="G10" s="1419">
        <v>2790700</v>
      </c>
      <c r="H10" s="1421"/>
      <c r="I10" s="73"/>
      <c r="J10" s="1413"/>
    </row>
    <row r="11" spans="1:15" ht="25.5">
      <c r="A11" s="454" t="s">
        <v>470</v>
      </c>
      <c r="B11" s="444" t="s">
        <v>552</v>
      </c>
      <c r="C11" s="1416"/>
      <c r="D11" s="1418"/>
      <c r="E11" s="1418"/>
      <c r="F11" s="1418"/>
      <c r="G11" s="1420"/>
      <c r="H11" s="1422"/>
      <c r="I11" s="237"/>
      <c r="J11" s="1414"/>
    </row>
    <row r="12" spans="1:15">
      <c r="A12" s="1423" t="s">
        <v>553</v>
      </c>
      <c r="B12" s="1423"/>
      <c r="C12" s="1423"/>
      <c r="D12" s="1083"/>
      <c r="E12" s="1083"/>
      <c r="F12" s="1083"/>
      <c r="G12" s="1120"/>
      <c r="H12" s="1083"/>
      <c r="I12" s="76"/>
      <c r="J12" s="76"/>
    </row>
    <row r="13" spans="1:15">
      <c r="A13" s="1424"/>
      <c r="B13" s="1424"/>
      <c r="C13" s="1424"/>
      <c r="D13" s="1424"/>
      <c r="E13" s="1424"/>
      <c r="F13" s="1424"/>
      <c r="G13" s="1425"/>
      <c r="H13" s="1424"/>
      <c r="I13" s="73"/>
      <c r="J13" s="73"/>
    </row>
    <row r="14" spans="1:15">
      <c r="A14" s="78"/>
      <c r="B14" s="73"/>
      <c r="C14" s="73"/>
      <c r="D14" s="73"/>
      <c r="E14" s="73"/>
      <c r="F14" s="73"/>
      <c r="G14" s="242"/>
      <c r="H14" s="73"/>
      <c r="I14" s="73"/>
      <c r="J14" s="73"/>
    </row>
    <row r="15" spans="1:15" ht="15" customHeight="1">
      <c r="A15" s="1407" t="s">
        <v>554</v>
      </c>
      <c r="B15" s="1407"/>
      <c r="C15" s="1407"/>
      <c r="D15" s="1407"/>
      <c r="E15" s="1407"/>
      <c r="F15" s="1407"/>
      <c r="G15" s="1408"/>
      <c r="H15" s="1003"/>
      <c r="I15" s="956"/>
      <c r="J15" s="956"/>
    </row>
    <row r="16" spans="1:15" ht="15">
      <c r="A16" s="105" t="s">
        <v>533</v>
      </c>
      <c r="B16" s="105" t="s">
        <v>534</v>
      </c>
      <c r="C16" s="105" t="s">
        <v>535</v>
      </c>
      <c r="D16" s="105" t="s">
        <v>555</v>
      </c>
      <c r="E16" s="105" t="s">
        <v>556</v>
      </c>
      <c r="F16" s="105" t="s">
        <v>557</v>
      </c>
      <c r="G16" s="238" t="s">
        <v>37</v>
      </c>
      <c r="H16" s="957"/>
      <c r="I16" s="957"/>
      <c r="J16" s="957"/>
      <c r="K16" s="1004"/>
    </row>
    <row r="17" spans="1:11" ht="25.5">
      <c r="A17" s="429" t="s">
        <v>536</v>
      </c>
      <c r="B17" s="115" t="s">
        <v>558</v>
      </c>
      <c r="C17" s="430" t="s">
        <v>559</v>
      </c>
      <c r="D17" s="430" t="s">
        <v>560</v>
      </c>
      <c r="E17" s="430" t="s">
        <v>560</v>
      </c>
      <c r="F17" s="430" t="s">
        <v>560</v>
      </c>
      <c r="G17" s="447">
        <v>0</v>
      </c>
      <c r="H17" s="1005"/>
      <c r="I17" s="958"/>
      <c r="J17" s="1006"/>
      <c r="K17" s="55"/>
    </row>
    <row r="18" spans="1:11" ht="25.5">
      <c r="A18" s="429" t="s">
        <v>542</v>
      </c>
      <c r="B18" s="115" t="s">
        <v>561</v>
      </c>
      <c r="C18" s="430" t="s">
        <v>559</v>
      </c>
      <c r="D18" s="430" t="s">
        <v>562</v>
      </c>
      <c r="E18" s="430" t="s">
        <v>563</v>
      </c>
      <c r="F18" s="430" t="s">
        <v>564</v>
      </c>
      <c r="G18" s="447" t="s">
        <v>565</v>
      </c>
      <c r="H18" s="1005"/>
      <c r="I18" s="958"/>
      <c r="J18" s="1006"/>
      <c r="K18" s="55"/>
    </row>
    <row r="19" spans="1:11" ht="34.5" customHeight="1">
      <c r="A19" s="429" t="s">
        <v>547</v>
      </c>
      <c r="B19" s="115" t="s">
        <v>566</v>
      </c>
      <c r="C19" s="430" t="s">
        <v>559</v>
      </c>
      <c r="D19" s="430" t="s">
        <v>470</v>
      </c>
      <c r="E19" s="430" t="s">
        <v>470</v>
      </c>
      <c r="F19" s="430" t="s">
        <v>567</v>
      </c>
      <c r="G19" s="447">
        <v>7</v>
      </c>
      <c r="H19" s="1005"/>
      <c r="I19" s="958"/>
      <c r="J19" s="1006"/>
      <c r="K19" s="55"/>
    </row>
    <row r="20" spans="1:11" ht="25.5">
      <c r="A20" s="429" t="s">
        <v>465</v>
      </c>
      <c r="B20" s="115" t="s">
        <v>568</v>
      </c>
      <c r="C20" s="430" t="s">
        <v>559</v>
      </c>
      <c r="D20" s="430" t="s">
        <v>560</v>
      </c>
      <c r="E20" s="430" t="s">
        <v>560</v>
      </c>
      <c r="F20" s="430" t="s">
        <v>560</v>
      </c>
      <c r="G20" s="447">
        <v>0</v>
      </c>
      <c r="H20" s="1005"/>
      <c r="I20" s="958"/>
      <c r="J20" s="1006"/>
      <c r="K20" s="55"/>
    </row>
    <row r="21" spans="1:11" ht="25.5">
      <c r="A21" s="429" t="s">
        <v>470</v>
      </c>
      <c r="B21" s="115" t="s">
        <v>569</v>
      </c>
      <c r="C21" s="430" t="s">
        <v>570</v>
      </c>
      <c r="D21" s="430" t="s">
        <v>571</v>
      </c>
      <c r="E21" s="430" t="s">
        <v>571</v>
      </c>
      <c r="F21" s="430" t="s">
        <v>571</v>
      </c>
      <c r="G21" s="447" t="s">
        <v>572</v>
      </c>
      <c r="H21" s="431"/>
      <c r="I21" s="73"/>
      <c r="J21" s="428"/>
      <c r="K21" s="55"/>
    </row>
    <row r="22" spans="1:11" ht="25.5">
      <c r="A22" s="429" t="s">
        <v>567</v>
      </c>
      <c r="B22" s="115" t="s">
        <v>573</v>
      </c>
      <c r="C22" s="430" t="s">
        <v>574</v>
      </c>
      <c r="D22" s="430" t="s">
        <v>470</v>
      </c>
      <c r="E22" s="430" t="s">
        <v>481</v>
      </c>
      <c r="F22" s="430" t="s">
        <v>575</v>
      </c>
      <c r="G22" s="447">
        <v>9</v>
      </c>
      <c r="H22" s="431"/>
      <c r="I22" s="73"/>
      <c r="J22" s="428"/>
      <c r="K22" s="55"/>
    </row>
    <row r="23" spans="1:11" ht="25.5">
      <c r="A23" s="429" t="s">
        <v>481</v>
      </c>
      <c r="B23" s="115" t="s">
        <v>576</v>
      </c>
      <c r="C23" s="430" t="s">
        <v>559</v>
      </c>
      <c r="D23" s="430" t="s">
        <v>577</v>
      </c>
      <c r="E23" s="430" t="s">
        <v>577</v>
      </c>
      <c r="F23" s="430" t="s">
        <v>577</v>
      </c>
      <c r="G23" s="447" t="s">
        <v>578</v>
      </c>
      <c r="H23" s="431"/>
      <c r="I23" s="73"/>
      <c r="J23" s="428"/>
      <c r="K23" s="55"/>
    </row>
    <row r="24" spans="1:11">
      <c r="A24" s="78"/>
      <c r="B24" s="73"/>
      <c r="C24" s="73"/>
      <c r="D24" s="73"/>
      <c r="E24" s="73"/>
      <c r="F24" s="73"/>
      <c r="G24" s="958"/>
      <c r="H24" s="958"/>
      <c r="I24" s="958"/>
      <c r="J24" s="958"/>
    </row>
    <row r="25" spans="1:11" ht="38.25">
      <c r="A25" s="105" t="s">
        <v>579</v>
      </c>
      <c r="B25" s="105" t="s">
        <v>580</v>
      </c>
      <c r="C25" s="105" t="s">
        <v>581</v>
      </c>
      <c r="D25" s="105" t="s">
        <v>32</v>
      </c>
      <c r="E25" s="105" t="s">
        <v>582</v>
      </c>
      <c r="F25" s="238" t="s">
        <v>583</v>
      </c>
      <c r="G25" s="960"/>
      <c r="H25" s="957"/>
      <c r="I25" s="957"/>
      <c r="J25" s="957"/>
    </row>
    <row r="26" spans="1:11" ht="37.5" customHeight="1">
      <c r="A26" s="114">
        <v>1</v>
      </c>
      <c r="B26" s="114" t="s">
        <v>584</v>
      </c>
      <c r="C26" s="114" t="s">
        <v>585</v>
      </c>
      <c r="D26" s="114" t="s">
        <v>346</v>
      </c>
      <c r="E26" s="432">
        <v>1128000</v>
      </c>
      <c r="F26" s="448">
        <v>1180000</v>
      </c>
      <c r="G26" s="433"/>
      <c r="H26" s="73"/>
      <c r="I26" s="73"/>
      <c r="J26" s="73"/>
    </row>
    <row r="27" spans="1:11" ht="37.5" customHeight="1">
      <c r="A27" s="114">
        <v>2</v>
      </c>
      <c r="B27" s="114" t="s">
        <v>586</v>
      </c>
      <c r="C27" s="114" t="s">
        <v>585</v>
      </c>
      <c r="D27" s="114" t="s">
        <v>346</v>
      </c>
      <c r="E27" s="432">
        <v>250000</v>
      </c>
      <c r="F27" s="448">
        <v>250000</v>
      </c>
      <c r="G27" s="433"/>
      <c r="H27" s="73"/>
      <c r="I27" s="73"/>
      <c r="J27" s="73"/>
    </row>
    <row r="28" spans="1:11" ht="25.5">
      <c r="A28" s="114">
        <v>3</v>
      </c>
      <c r="B28" s="114" t="s">
        <v>587</v>
      </c>
      <c r="C28" s="114" t="s">
        <v>585</v>
      </c>
      <c r="D28" s="114" t="s">
        <v>346</v>
      </c>
      <c r="E28" s="432">
        <v>177000</v>
      </c>
      <c r="F28" s="448">
        <v>590000</v>
      </c>
      <c r="G28" s="433"/>
      <c r="H28" s="73"/>
      <c r="I28" s="73"/>
      <c r="J28" s="73"/>
    </row>
    <row r="29" spans="1:11" ht="25.5">
      <c r="A29" s="114">
        <v>4</v>
      </c>
      <c r="B29" s="114" t="s">
        <v>588</v>
      </c>
      <c r="C29" s="114" t="s">
        <v>585</v>
      </c>
      <c r="D29" s="114" t="s">
        <v>346</v>
      </c>
      <c r="E29" s="432">
        <v>472000</v>
      </c>
      <c r="F29" s="448">
        <v>944000</v>
      </c>
      <c r="G29" s="433"/>
      <c r="H29" s="73"/>
      <c r="I29" s="73"/>
      <c r="J29" s="73"/>
    </row>
    <row r="30" spans="1:11">
      <c r="A30" s="114">
        <v>5</v>
      </c>
      <c r="B30" s="114" t="s">
        <v>589</v>
      </c>
      <c r="C30" s="114" t="s">
        <v>590</v>
      </c>
      <c r="D30" s="114" t="s">
        <v>346</v>
      </c>
      <c r="E30" s="432">
        <v>10000</v>
      </c>
      <c r="F30" s="448">
        <v>50000</v>
      </c>
      <c r="G30" s="433"/>
      <c r="H30" s="73"/>
      <c r="I30" s="73"/>
      <c r="J30" s="73"/>
    </row>
    <row r="31" spans="1:11">
      <c r="A31" s="114">
        <v>6</v>
      </c>
      <c r="B31" s="114" t="s">
        <v>591</v>
      </c>
      <c r="C31" s="114" t="s">
        <v>585</v>
      </c>
      <c r="D31" s="114" t="s">
        <v>346</v>
      </c>
      <c r="E31" s="432">
        <v>500000</v>
      </c>
      <c r="F31" s="448">
        <v>118000</v>
      </c>
      <c r="G31" s="433"/>
      <c r="H31" s="73"/>
      <c r="I31" s="73"/>
      <c r="J31" s="73"/>
    </row>
    <row r="32" spans="1:11" ht="25.5">
      <c r="A32" s="114">
        <v>7</v>
      </c>
      <c r="B32" s="114" t="s">
        <v>592</v>
      </c>
      <c r="C32" s="114" t="s">
        <v>585</v>
      </c>
      <c r="D32" s="114" t="s">
        <v>346</v>
      </c>
      <c r="E32" s="434"/>
      <c r="F32" s="449" t="s">
        <v>593</v>
      </c>
      <c r="G32" s="435"/>
      <c r="H32" s="73"/>
      <c r="I32" s="73"/>
      <c r="J32" s="73"/>
    </row>
    <row r="33" spans="1:17" ht="13.5" thickBot="1">
      <c r="A33" s="436"/>
      <c r="B33" s="436"/>
      <c r="C33" s="436"/>
      <c r="D33" s="436"/>
      <c r="E33" s="437"/>
      <c r="F33" s="437"/>
      <c r="G33" s="435"/>
      <c r="H33" s="73"/>
      <c r="I33" s="73"/>
      <c r="J33" s="73"/>
    </row>
    <row r="34" spans="1:17">
      <c r="A34" s="1410" t="s">
        <v>594</v>
      </c>
      <c r="B34" s="1411"/>
      <c r="C34" s="1411"/>
      <c r="D34" s="1411"/>
      <c r="E34" s="1411"/>
      <c r="F34" s="1411"/>
      <c r="G34" s="1412"/>
      <c r="H34" s="956"/>
      <c r="I34" s="956"/>
      <c r="J34" s="956"/>
    </row>
    <row r="35" spans="1:17">
      <c r="A35" s="200" t="s">
        <v>252</v>
      </c>
      <c r="B35" s="105" t="s">
        <v>32</v>
      </c>
      <c r="C35" s="105" t="s">
        <v>74</v>
      </c>
      <c r="D35" s="105" t="s">
        <v>34</v>
      </c>
      <c r="E35" s="105" t="s">
        <v>35</v>
      </c>
      <c r="F35" s="105" t="s">
        <v>36</v>
      </c>
      <c r="G35" s="419" t="s">
        <v>37</v>
      </c>
      <c r="H35" s="957"/>
      <c r="I35" s="957"/>
      <c r="J35" s="957"/>
    </row>
    <row r="36" spans="1:17" ht="13.5" thickBot="1">
      <c r="A36" s="438" t="s">
        <v>595</v>
      </c>
      <c r="B36" s="425" t="s">
        <v>346</v>
      </c>
      <c r="C36" s="425">
        <v>1076000</v>
      </c>
      <c r="D36" s="425">
        <v>2037000</v>
      </c>
      <c r="E36" s="425">
        <v>2037000</v>
      </c>
      <c r="F36" s="425">
        <v>2537000</v>
      </c>
      <c r="G36" s="450">
        <f>SUM(F26:F32)</f>
        <v>3132000</v>
      </c>
      <c r="H36" s="958"/>
      <c r="I36" s="958"/>
      <c r="J36" s="959"/>
      <c r="K36" s="58"/>
      <c r="M36" s="57"/>
      <c r="N36" s="57"/>
      <c r="O36" s="57"/>
      <c r="P36" s="57"/>
      <c r="Q36" s="58"/>
    </row>
    <row r="37" spans="1:17">
      <c r="A37" s="56"/>
      <c r="B37" s="56"/>
      <c r="C37" s="56"/>
      <c r="D37" s="56"/>
      <c r="E37" s="56"/>
      <c r="J37" s="56"/>
      <c r="M37" s="56"/>
      <c r="N37" s="56"/>
      <c r="O37" s="56"/>
      <c r="P37" s="56"/>
    </row>
  </sheetData>
  <sheetProtection selectLockedCells="1" selectUnlockedCells="1"/>
  <mergeCells count="18">
    <mergeCell ref="H8:H9"/>
    <mergeCell ref="A12:H13"/>
    <mergeCell ref="A15:G15"/>
    <mergeCell ref="A5:G5"/>
    <mergeCell ref="A34:G34"/>
    <mergeCell ref="J8:J9"/>
    <mergeCell ref="C10:C11"/>
    <mergeCell ref="D10:D11"/>
    <mergeCell ref="E10:E11"/>
    <mergeCell ref="F10:F11"/>
    <mergeCell ref="G10:G11"/>
    <mergeCell ref="H10:H11"/>
    <mergeCell ref="J10:J11"/>
    <mergeCell ref="C8:C9"/>
    <mergeCell ref="D8:D9"/>
    <mergeCell ref="E8:E9"/>
    <mergeCell ref="F8:F9"/>
    <mergeCell ref="G8:G9"/>
  </mergeCells>
  <hyperlinks>
    <hyperlink ref="H1" location="Contents!A1" display="🏠 Contents" xr:uid="{7DFFEF55-6CF8-4803-B4D9-4B013B4A8A9C}"/>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54240-D7B3-41A5-9801-96DAC4942607}">
  <sheetPr>
    <tabColor rgb="FF007A45"/>
  </sheetPr>
  <dimension ref="A1:J33"/>
  <sheetViews>
    <sheetView showGridLines="0" topLeftCell="A15" zoomScaleNormal="100" workbookViewId="0">
      <selection activeCell="B6" sqref="B6"/>
    </sheetView>
  </sheetViews>
  <sheetFormatPr defaultColWidth="8.7109375" defaultRowHeight="12.75"/>
  <cols>
    <col min="1" max="1" width="40.7109375" style="33" customWidth="1"/>
    <col min="2" max="2" width="31.42578125" style="33" customWidth="1"/>
    <col min="3" max="7" width="14.42578125" style="33" customWidth="1"/>
    <col min="8" max="8" width="18.42578125" style="33" customWidth="1"/>
    <col min="9" max="10" width="14.42578125" style="33" customWidth="1"/>
    <col min="11" max="16384" width="8.7109375" style="33"/>
  </cols>
  <sheetData>
    <row r="1" spans="1:10" ht="30" customHeight="1">
      <c r="A1" s="74" t="s">
        <v>596</v>
      </c>
      <c r="B1" s="74"/>
      <c r="C1" s="74"/>
      <c r="D1" s="74"/>
      <c r="E1" s="74"/>
      <c r="F1" s="74"/>
      <c r="G1" s="74"/>
      <c r="H1" s="98" t="s">
        <v>30</v>
      </c>
      <c r="I1" s="74"/>
      <c r="J1" s="74"/>
    </row>
    <row r="2" spans="1:10" ht="21" customHeight="1">
      <c r="A2" s="259" t="s">
        <v>1</v>
      </c>
      <c r="B2" s="234" t="s">
        <v>2</v>
      </c>
      <c r="C2" s="234" t="s">
        <v>3</v>
      </c>
      <c r="D2" s="234" t="s">
        <v>4</v>
      </c>
      <c r="E2" s="234" t="s">
        <v>5</v>
      </c>
      <c r="F2" s="234" t="s">
        <v>6</v>
      </c>
      <c r="G2" s="234" t="s">
        <v>7</v>
      </c>
      <c r="H2" s="234" t="s">
        <v>8</v>
      </c>
      <c r="I2" s="234" t="s">
        <v>9</v>
      </c>
      <c r="J2" s="235" t="s">
        <v>10</v>
      </c>
    </row>
    <row r="3" spans="1:10">
      <c r="A3" s="452" t="s">
        <v>597</v>
      </c>
      <c r="B3" s="237"/>
      <c r="C3" s="237"/>
      <c r="D3" s="237"/>
      <c r="E3" s="237"/>
      <c r="F3" s="956"/>
      <c r="G3" s="956"/>
      <c r="H3" s="956"/>
      <c r="I3" s="956"/>
      <c r="J3" s="956"/>
    </row>
    <row r="4" spans="1:10">
      <c r="A4" s="105" t="s">
        <v>598</v>
      </c>
      <c r="B4" s="105" t="s">
        <v>32</v>
      </c>
      <c r="C4" s="105" t="s">
        <v>35</v>
      </c>
      <c r="D4" s="105" t="s">
        <v>599</v>
      </c>
      <c r="E4" s="238" t="s">
        <v>600</v>
      </c>
      <c r="F4" s="957"/>
      <c r="G4" s="957"/>
      <c r="H4" s="957"/>
      <c r="I4" s="957"/>
      <c r="J4" s="957"/>
    </row>
    <row r="5" spans="1:10" ht="25.5">
      <c r="A5" s="115" t="s">
        <v>601</v>
      </c>
      <c r="B5" s="91" t="s">
        <v>58</v>
      </c>
      <c r="C5" s="455">
        <v>1</v>
      </c>
      <c r="D5" s="455">
        <v>1</v>
      </c>
      <c r="E5" s="461">
        <v>1</v>
      </c>
      <c r="F5" s="958"/>
      <c r="G5" s="958"/>
      <c r="H5" s="958"/>
      <c r="I5" s="958"/>
      <c r="J5" s="958"/>
    </row>
    <row r="6" spans="1:10" ht="25.5">
      <c r="A6" s="115" t="s">
        <v>602</v>
      </c>
      <c r="B6" s="91" t="s">
        <v>58</v>
      </c>
      <c r="C6" s="455">
        <v>1</v>
      </c>
      <c r="D6" s="455">
        <v>1</v>
      </c>
      <c r="E6" s="461">
        <v>1</v>
      </c>
      <c r="F6" s="958"/>
      <c r="G6" s="958"/>
      <c r="H6" s="958"/>
      <c r="I6" s="958"/>
      <c r="J6" s="958"/>
    </row>
    <row r="7" spans="1:10">
      <c r="A7" s="78"/>
      <c r="B7" s="73"/>
      <c r="C7" s="121"/>
      <c r="D7" s="121"/>
      <c r="E7" s="121"/>
      <c r="F7" s="958"/>
      <c r="G7" s="958"/>
      <c r="H7" s="958"/>
      <c r="I7" s="958"/>
      <c r="J7" s="958"/>
    </row>
    <row r="8" spans="1:10">
      <c r="A8" s="452" t="s">
        <v>603</v>
      </c>
      <c r="B8" s="237"/>
      <c r="C8" s="460"/>
      <c r="D8" s="460"/>
      <c r="E8" s="460"/>
      <c r="F8" s="956"/>
      <c r="G8" s="956"/>
      <c r="H8" s="956"/>
      <c r="I8" s="956"/>
      <c r="J8" s="956"/>
    </row>
    <row r="9" spans="1:10">
      <c r="A9" s="105" t="s">
        <v>604</v>
      </c>
      <c r="B9" s="105" t="s">
        <v>32</v>
      </c>
      <c r="C9" s="105" t="s">
        <v>35</v>
      </c>
      <c r="D9" s="193" t="s">
        <v>36</v>
      </c>
      <c r="E9" s="238" t="s">
        <v>37</v>
      </c>
      <c r="F9" s="957"/>
      <c r="G9" s="957"/>
      <c r="H9" s="957"/>
      <c r="I9" s="957"/>
      <c r="J9" s="957"/>
    </row>
    <row r="10" spans="1:10">
      <c r="A10" s="115" t="s">
        <v>605</v>
      </c>
      <c r="B10" s="91" t="s">
        <v>66</v>
      </c>
      <c r="C10" s="456">
        <v>2412</v>
      </c>
      <c r="D10" s="457">
        <v>3310</v>
      </c>
      <c r="E10" s="462">
        <v>2386</v>
      </c>
      <c r="F10" s="958"/>
      <c r="G10" s="958"/>
      <c r="H10" s="958"/>
      <c r="I10" s="958"/>
      <c r="J10" s="958"/>
    </row>
    <row r="11" spans="1:10">
      <c r="A11" s="115" t="s">
        <v>606</v>
      </c>
      <c r="B11" s="91" t="s">
        <v>66</v>
      </c>
      <c r="C11" s="87">
        <v>14</v>
      </c>
      <c r="D11" s="117">
        <v>53</v>
      </c>
      <c r="E11" s="462">
        <v>31</v>
      </c>
      <c r="F11" s="958"/>
      <c r="G11" s="958"/>
      <c r="H11" s="958"/>
      <c r="I11" s="958"/>
      <c r="J11" s="958"/>
    </row>
    <row r="12" spans="1:10" ht="25.5">
      <c r="A12" s="115" t="s">
        <v>607</v>
      </c>
      <c r="B12" s="91" t="s">
        <v>66</v>
      </c>
      <c r="C12" s="455">
        <v>0.47</v>
      </c>
      <c r="D12" s="458">
        <v>0.73</v>
      </c>
      <c r="E12" s="461">
        <v>0.55000000000000004</v>
      </c>
      <c r="F12" s="958"/>
      <c r="G12" s="958"/>
      <c r="H12" s="958"/>
      <c r="I12" s="958"/>
      <c r="J12" s="958"/>
    </row>
    <row r="13" spans="1:10">
      <c r="A13" s="115" t="s">
        <v>608</v>
      </c>
      <c r="B13" s="91" t="s">
        <v>66</v>
      </c>
      <c r="C13" s="87">
        <v>0</v>
      </c>
      <c r="D13" s="117">
        <v>0</v>
      </c>
      <c r="E13" s="462">
        <v>15</v>
      </c>
      <c r="F13" s="958"/>
      <c r="G13" s="958"/>
      <c r="H13" s="958"/>
      <c r="I13" s="958"/>
      <c r="J13" s="958"/>
    </row>
    <row r="14" spans="1:10" ht="25.5">
      <c r="A14" s="115" t="s">
        <v>609</v>
      </c>
      <c r="B14" s="91" t="s">
        <v>66</v>
      </c>
      <c r="C14" s="87">
        <v>14</v>
      </c>
      <c r="D14" s="117">
        <v>53</v>
      </c>
      <c r="E14" s="462">
        <f>SUM(E11,E13)</f>
        <v>46</v>
      </c>
      <c r="F14" s="73"/>
      <c r="G14" s="73"/>
      <c r="H14" s="73"/>
      <c r="I14" s="73"/>
      <c r="J14" s="73"/>
    </row>
    <row r="15" spans="1:10" ht="25.5">
      <c r="A15" s="115" t="s">
        <v>610</v>
      </c>
      <c r="B15" s="91" t="s">
        <v>66</v>
      </c>
      <c r="C15" s="87">
        <v>14</v>
      </c>
      <c r="D15" s="117">
        <v>14</v>
      </c>
      <c r="E15" s="462">
        <f>E14</f>
        <v>46</v>
      </c>
      <c r="F15" s="73"/>
      <c r="G15" s="73"/>
      <c r="H15" s="73"/>
      <c r="I15" s="73"/>
      <c r="J15" s="73"/>
    </row>
    <row r="16" spans="1:10" ht="25.5">
      <c r="A16" s="115" t="s">
        <v>611</v>
      </c>
      <c r="B16" s="91" t="s">
        <v>58</v>
      </c>
      <c r="C16" s="455">
        <v>1</v>
      </c>
      <c r="D16" s="458">
        <v>1</v>
      </c>
      <c r="E16" s="461">
        <v>1</v>
      </c>
      <c r="F16" s="73"/>
      <c r="G16" s="958"/>
      <c r="H16" s="958"/>
      <c r="I16" s="958"/>
      <c r="J16" s="958"/>
    </row>
    <row r="17" spans="1:10">
      <c r="A17" s="78"/>
      <c r="B17" s="73"/>
      <c r="C17" s="73"/>
      <c r="D17" s="73"/>
      <c r="E17" s="73"/>
      <c r="F17" s="73"/>
      <c r="G17" s="958"/>
      <c r="H17" s="958"/>
      <c r="I17" s="958"/>
      <c r="J17" s="958"/>
    </row>
    <row r="18" spans="1:10" ht="25.5">
      <c r="A18" s="452" t="s">
        <v>612</v>
      </c>
      <c r="B18" s="237"/>
      <c r="C18" s="237"/>
      <c r="D18" s="237"/>
      <c r="E18" s="237"/>
      <c r="F18" s="237"/>
      <c r="G18" s="956"/>
      <c r="H18" s="956"/>
      <c r="I18" s="956"/>
      <c r="J18" s="956"/>
    </row>
    <row r="19" spans="1:10">
      <c r="A19" s="105" t="s">
        <v>613</v>
      </c>
      <c r="B19" s="105" t="s">
        <v>32</v>
      </c>
      <c r="C19" s="105" t="s">
        <v>614</v>
      </c>
      <c r="D19" s="105" t="s">
        <v>76</v>
      </c>
      <c r="E19" s="105" t="s">
        <v>36</v>
      </c>
      <c r="F19" s="238" t="s">
        <v>37</v>
      </c>
      <c r="G19" s="957"/>
      <c r="H19" s="957"/>
      <c r="I19" s="957"/>
      <c r="J19" s="957"/>
    </row>
    <row r="20" spans="1:10">
      <c r="A20" s="115" t="s">
        <v>615</v>
      </c>
      <c r="B20" s="91" t="s">
        <v>616</v>
      </c>
      <c r="C20" s="456">
        <v>158113</v>
      </c>
      <c r="D20" s="456">
        <v>139382</v>
      </c>
      <c r="E20" s="456">
        <f>63206288698.85/1000000</f>
        <v>63206.288698849996</v>
      </c>
      <c r="F20" s="463">
        <f>119209530310.14/1000000</f>
        <v>119209.53031014001</v>
      </c>
      <c r="G20" s="958"/>
      <c r="H20" s="958"/>
      <c r="I20" s="958"/>
      <c r="J20" s="958"/>
    </row>
    <row r="21" spans="1:10" ht="25.5">
      <c r="A21" s="115" t="s">
        <v>617</v>
      </c>
      <c r="B21" s="91" t="s">
        <v>616</v>
      </c>
      <c r="C21" s="456">
        <v>31465</v>
      </c>
      <c r="D21" s="456">
        <v>36094</v>
      </c>
      <c r="E21" s="456">
        <f>13304855666.85/1000000</f>
        <v>13304.85566685</v>
      </c>
      <c r="F21" s="463">
        <f>16790794521.34/1000000</f>
        <v>16790.794521340002</v>
      </c>
      <c r="G21" s="958"/>
      <c r="H21" s="958"/>
      <c r="I21" s="958"/>
      <c r="J21" s="958"/>
    </row>
    <row r="22" spans="1:10" ht="25.5">
      <c r="A22" s="115" t="s">
        <v>618</v>
      </c>
      <c r="B22" s="91" t="s">
        <v>616</v>
      </c>
      <c r="C22" s="456">
        <v>119260</v>
      </c>
      <c r="D22" s="456">
        <v>87390</v>
      </c>
      <c r="E22" s="456">
        <f>4597477188.46/1000000</f>
        <v>4597.4771884600004</v>
      </c>
      <c r="F22" s="463">
        <f>30054084732.27/1000000</f>
        <v>30054.084732269999</v>
      </c>
      <c r="G22" s="958"/>
      <c r="H22" s="958"/>
      <c r="I22" s="958"/>
      <c r="J22" s="958"/>
    </row>
    <row r="23" spans="1:10" ht="25.5">
      <c r="A23" s="115" t="s">
        <v>617</v>
      </c>
      <c r="B23" s="91" t="s">
        <v>619</v>
      </c>
      <c r="C23" s="459">
        <v>0.2</v>
      </c>
      <c r="D23" s="459">
        <v>0.26</v>
      </c>
      <c r="E23" s="459">
        <v>0.21049999999999999</v>
      </c>
      <c r="F23" s="464">
        <v>0.1409</v>
      </c>
      <c r="G23" s="958"/>
      <c r="H23" s="958"/>
      <c r="I23" s="958"/>
      <c r="J23" s="958"/>
    </row>
    <row r="24" spans="1:10" ht="25.5">
      <c r="A24" s="115" t="s">
        <v>620</v>
      </c>
      <c r="B24" s="91" t="s">
        <v>619</v>
      </c>
      <c r="C24" s="459">
        <v>0.75</v>
      </c>
      <c r="D24" s="459">
        <v>0.63</v>
      </c>
      <c r="E24" s="459">
        <v>7.2700000000000001E-2</v>
      </c>
      <c r="F24" s="464">
        <v>0.25209999999999999</v>
      </c>
      <c r="G24" s="73"/>
      <c r="H24" s="73"/>
      <c r="I24" s="73"/>
      <c r="J24" s="73"/>
    </row>
    <row r="27" spans="1:10">
      <c r="A27" s="1053"/>
      <c r="B27" s="34"/>
      <c r="C27" s="34"/>
      <c r="D27" s="34"/>
      <c r="E27" s="34"/>
      <c r="F27" s="34"/>
    </row>
    <row r="28" spans="1:10">
      <c r="A28" s="1053"/>
      <c r="B28" s="1054"/>
      <c r="C28" s="1054"/>
      <c r="D28" s="1054"/>
      <c r="E28" s="1054"/>
      <c r="F28" s="1054"/>
    </row>
    <row r="29" spans="1:10">
      <c r="A29" s="1055"/>
      <c r="B29" s="34"/>
      <c r="C29" s="34"/>
      <c r="D29" s="34"/>
      <c r="E29" s="34"/>
      <c r="F29" s="1056"/>
    </row>
    <row r="30" spans="1:10">
      <c r="C30" s="59"/>
      <c r="E30" s="37"/>
    </row>
    <row r="31" spans="1:10">
      <c r="C31" s="59"/>
      <c r="E31" s="37"/>
    </row>
    <row r="32" spans="1:10">
      <c r="C32" s="60"/>
      <c r="E32" s="60"/>
    </row>
    <row r="33" spans="3:5">
      <c r="C33" s="60"/>
      <c r="E33" s="60"/>
    </row>
  </sheetData>
  <sheetProtection selectLockedCells="1" selectUnlockedCells="1"/>
  <hyperlinks>
    <hyperlink ref="H1" location="Contents!A1" display="🏠 Contents" xr:uid="{B3FD01E7-9FF1-47F2-9DA6-84BF83B25E7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BC27B-6DC4-44EB-8417-63E977DAB3BF}">
  <dimension ref="A1:H12"/>
  <sheetViews>
    <sheetView workbookViewId="0">
      <selection activeCell="J6" sqref="J6"/>
    </sheetView>
  </sheetViews>
  <sheetFormatPr defaultRowHeight="15"/>
  <cols>
    <col min="1" max="1" width="35.140625" bestFit="1" customWidth="1"/>
    <col min="2" max="2" width="13.7109375" customWidth="1"/>
    <col min="3" max="3" width="27.85546875" customWidth="1"/>
    <col min="4" max="4" width="13.42578125" customWidth="1"/>
    <col min="5" max="5" width="12.140625" customWidth="1"/>
    <col min="6" max="6" width="12" customWidth="1"/>
    <col min="7" max="7" width="14.85546875" customWidth="1"/>
    <col min="8" max="8" width="10.28515625" bestFit="1" customWidth="1"/>
  </cols>
  <sheetData>
    <row r="1" spans="1:8">
      <c r="B1" s="3"/>
    </row>
    <row r="2" spans="1:8">
      <c r="A2" s="1426" t="s">
        <v>621</v>
      </c>
      <c r="B2" s="1426"/>
      <c r="C2" s="1426"/>
    </row>
    <row r="3" spans="1:8">
      <c r="A3" s="4"/>
      <c r="B3" s="5" t="s">
        <v>34</v>
      </c>
      <c r="C3" s="6" t="s">
        <v>35</v>
      </c>
    </row>
    <row r="4" spans="1:8">
      <c r="A4" s="7" t="s">
        <v>622</v>
      </c>
      <c r="B4" s="8" t="s">
        <v>85</v>
      </c>
      <c r="C4" s="4">
        <v>18.43</v>
      </c>
    </row>
    <row r="7" spans="1:8">
      <c r="A7" s="21"/>
      <c r="B7" s="20" t="s">
        <v>623</v>
      </c>
      <c r="C7" s="26" t="s">
        <v>624</v>
      </c>
      <c r="D7" s="30" t="s">
        <v>74</v>
      </c>
      <c r="E7" s="30" t="s">
        <v>34</v>
      </c>
      <c r="F7" s="30" t="s">
        <v>35</v>
      </c>
      <c r="G7" s="30" t="s">
        <v>36</v>
      </c>
      <c r="H7" s="30" t="s">
        <v>37</v>
      </c>
    </row>
    <row r="8" spans="1:8" ht="30">
      <c r="A8" s="10" t="s">
        <v>625</v>
      </c>
      <c r="B8" s="9" t="s">
        <v>626</v>
      </c>
      <c r="C8" s="11" t="s">
        <v>627</v>
      </c>
      <c r="D8" s="27">
        <v>59349</v>
      </c>
      <c r="E8" s="27">
        <v>78223</v>
      </c>
      <c r="F8" s="28">
        <v>81319</v>
      </c>
      <c r="G8" s="29">
        <v>97063</v>
      </c>
      <c r="H8" s="2"/>
    </row>
    <row r="9" spans="1:8" ht="90">
      <c r="A9" s="12" t="s">
        <v>628</v>
      </c>
      <c r="B9" s="9" t="s">
        <v>626</v>
      </c>
      <c r="C9" s="13" t="s">
        <v>629</v>
      </c>
      <c r="D9" s="22">
        <v>14750</v>
      </c>
      <c r="E9" s="22">
        <v>25005</v>
      </c>
      <c r="F9" s="22">
        <v>23145</v>
      </c>
      <c r="G9" s="23">
        <v>25992</v>
      </c>
      <c r="H9" s="1"/>
    </row>
    <row r="10" spans="1:8" ht="30">
      <c r="A10" s="12" t="s">
        <v>630</v>
      </c>
      <c r="B10" s="9" t="s">
        <v>626</v>
      </c>
      <c r="C10" s="9" t="s">
        <v>631</v>
      </c>
      <c r="D10" s="24">
        <v>4501</v>
      </c>
      <c r="E10" s="24">
        <v>4413</v>
      </c>
      <c r="F10" s="24">
        <v>4467</v>
      </c>
      <c r="G10" s="25">
        <v>4616</v>
      </c>
      <c r="H10" s="1"/>
    </row>
    <row r="11" spans="1:8">
      <c r="A11" s="12" t="s">
        <v>632</v>
      </c>
      <c r="B11" s="9" t="s">
        <v>44</v>
      </c>
      <c r="C11" s="14"/>
      <c r="D11" s="14">
        <f t="shared" ref="D11" si="0">(D8-(D9-D10))/D10</f>
        <v>10.908686958453677</v>
      </c>
      <c r="E11" s="14">
        <f>(E8-(E9-E10))/E10</f>
        <v>13.059370043054612</v>
      </c>
      <c r="F11" s="15">
        <f>(F8-(F9-F10))/F10</f>
        <v>14.023057980747705</v>
      </c>
      <c r="G11" s="18">
        <f>(G8-(G9-G10))/G10</f>
        <v>16.39666377816291</v>
      </c>
      <c r="H11" s="1"/>
    </row>
    <row r="12" spans="1:8" ht="30">
      <c r="A12" s="12" t="s">
        <v>633</v>
      </c>
      <c r="B12" s="16" t="s">
        <v>42</v>
      </c>
      <c r="C12" s="17"/>
      <c r="D12" s="17">
        <v>1675</v>
      </c>
      <c r="E12" s="17">
        <v>2482</v>
      </c>
      <c r="F12" s="17">
        <v>3935</v>
      </c>
      <c r="G12" s="19">
        <v>4614</v>
      </c>
      <c r="H12" s="1"/>
    </row>
  </sheetData>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49BA7-9927-4E41-A118-BA1918D59596}">
  <sheetPr>
    <tabColor rgb="FF007A45"/>
  </sheetPr>
  <dimension ref="A1:J27"/>
  <sheetViews>
    <sheetView showGridLines="0" tabSelected="1" zoomScale="99" zoomScaleNormal="99" workbookViewId="0">
      <selection sqref="A1:F2"/>
    </sheetView>
  </sheetViews>
  <sheetFormatPr defaultColWidth="0" defaultRowHeight="15"/>
  <cols>
    <col min="1" max="1" width="37" style="61" customWidth="1"/>
    <col min="2" max="2" width="13.42578125" style="61" customWidth="1"/>
    <col min="3" max="3" width="21.28515625" style="61" customWidth="1"/>
    <col min="4" max="4" width="37" style="61" customWidth="1"/>
    <col min="5" max="10" width="14.42578125" style="61" customWidth="1"/>
    <col min="11" max="16384" width="8.7109375" style="61" hidden="1"/>
  </cols>
  <sheetData>
    <row r="1" spans="1:10" ht="20.25">
      <c r="A1" s="1084" t="s">
        <v>0</v>
      </c>
      <c r="B1" s="1085"/>
      <c r="C1" s="1085"/>
      <c r="D1" s="1085"/>
      <c r="E1" s="1085"/>
      <c r="F1" s="1085"/>
      <c r="G1" s="74"/>
      <c r="H1" s="74"/>
      <c r="I1" s="74"/>
      <c r="J1" s="74"/>
    </row>
    <row r="2" spans="1:10" ht="17.45" customHeight="1">
      <c r="A2" s="1086"/>
      <c r="B2" s="1087"/>
      <c r="C2" s="1087"/>
      <c r="D2" s="1087"/>
      <c r="E2" s="1087"/>
      <c r="F2" s="1087"/>
      <c r="G2" s="74"/>
      <c r="H2" s="74"/>
      <c r="I2" s="74"/>
      <c r="J2" s="74"/>
    </row>
    <row r="3" spans="1:10" ht="15.75" thickBot="1">
      <c r="A3" s="64" t="s">
        <v>1</v>
      </c>
      <c r="B3" s="81" t="s">
        <v>2</v>
      </c>
      <c r="C3" s="81" t="s">
        <v>3</v>
      </c>
      <c r="D3" s="81" t="s">
        <v>4</v>
      </c>
      <c r="E3" s="65" t="s">
        <v>5</v>
      </c>
      <c r="F3" s="65" t="s">
        <v>6</v>
      </c>
      <c r="G3" s="65" t="s">
        <v>7</v>
      </c>
      <c r="H3" s="65" t="s">
        <v>8</v>
      </c>
      <c r="I3" s="65" t="s">
        <v>9</v>
      </c>
      <c r="J3" s="66" t="s">
        <v>10</v>
      </c>
    </row>
    <row r="4" spans="1:10" ht="35.450000000000003" customHeight="1">
      <c r="A4" s="77"/>
      <c r="B4" s="79">
        <v>1</v>
      </c>
      <c r="C4" s="80" t="s">
        <v>11</v>
      </c>
      <c r="D4" s="1088" t="s">
        <v>12</v>
      </c>
      <c r="E4" s="1088"/>
      <c r="F4" s="1088"/>
      <c r="G4" s="1088"/>
      <c r="H4" s="1088"/>
      <c r="I4" s="1088"/>
      <c r="J4" s="73"/>
    </row>
    <row r="5" spans="1:10" ht="35.450000000000003" customHeight="1">
      <c r="A5" s="77"/>
      <c r="B5" s="71">
        <v>2</v>
      </c>
      <c r="C5" s="68" t="s">
        <v>13</v>
      </c>
      <c r="D5" s="1089" t="s">
        <v>14</v>
      </c>
      <c r="E5" s="1089"/>
      <c r="F5" s="1089"/>
      <c r="G5" s="1089"/>
      <c r="H5" s="1089"/>
      <c r="I5" s="1089"/>
      <c r="J5" s="73"/>
    </row>
    <row r="6" spans="1:10" ht="35.450000000000003" customHeight="1">
      <c r="A6" s="77"/>
      <c r="B6" s="70">
        <v>3</v>
      </c>
      <c r="C6" s="67" t="s">
        <v>15</v>
      </c>
      <c r="D6" s="1089" t="s">
        <v>16</v>
      </c>
      <c r="E6" s="1089"/>
      <c r="F6" s="1089"/>
      <c r="G6" s="1089"/>
      <c r="H6" s="1089"/>
      <c r="I6" s="1089"/>
      <c r="J6" s="73"/>
    </row>
    <row r="7" spans="1:10" ht="35.450000000000003" customHeight="1">
      <c r="A7" s="77"/>
      <c r="B7" s="71">
        <v>4</v>
      </c>
      <c r="C7" s="68" t="s">
        <v>17</v>
      </c>
      <c r="D7" s="1089" t="s">
        <v>18</v>
      </c>
      <c r="E7" s="1089"/>
      <c r="F7" s="1089"/>
      <c r="G7" s="1089"/>
      <c r="H7" s="1089"/>
      <c r="I7" s="1089"/>
      <c r="J7" s="73"/>
    </row>
    <row r="8" spans="1:10" ht="35.450000000000003" customHeight="1">
      <c r="A8" s="77"/>
      <c r="B8" s="71">
        <v>5</v>
      </c>
      <c r="C8" s="68" t="s">
        <v>19</v>
      </c>
      <c r="D8" s="1089" t="s">
        <v>20</v>
      </c>
      <c r="E8" s="1089"/>
      <c r="F8" s="1089"/>
      <c r="G8" s="1089"/>
      <c r="H8" s="1089"/>
      <c r="I8" s="1089"/>
      <c r="J8" s="73"/>
    </row>
    <row r="9" spans="1:10" ht="35.450000000000003" customHeight="1">
      <c r="A9" s="77"/>
      <c r="B9" s="71">
        <v>6</v>
      </c>
      <c r="C9" s="68" t="s">
        <v>21</v>
      </c>
      <c r="D9" s="1089" t="s">
        <v>22</v>
      </c>
      <c r="E9" s="1089"/>
      <c r="F9" s="1089"/>
      <c r="G9" s="1089"/>
      <c r="H9" s="1089"/>
      <c r="I9" s="1089"/>
      <c r="J9" s="73"/>
    </row>
    <row r="10" spans="1:10" ht="35.450000000000003" customHeight="1">
      <c r="A10" s="77"/>
      <c r="B10" s="71">
        <v>7</v>
      </c>
      <c r="C10" s="68" t="s">
        <v>23</v>
      </c>
      <c r="D10" s="1089" t="s">
        <v>24</v>
      </c>
      <c r="E10" s="1089"/>
      <c r="F10" s="1089"/>
      <c r="G10" s="1089"/>
      <c r="H10" s="1089"/>
      <c r="I10" s="1089"/>
      <c r="J10" s="73"/>
    </row>
    <row r="11" spans="1:10" ht="35.450000000000003" customHeight="1">
      <c r="A11" s="77"/>
      <c r="B11" s="71">
        <v>8</v>
      </c>
      <c r="C11" s="68" t="s">
        <v>25</v>
      </c>
      <c r="D11" s="1089" t="s">
        <v>26</v>
      </c>
      <c r="E11" s="1089"/>
      <c r="F11" s="1089"/>
      <c r="G11" s="1089"/>
      <c r="H11" s="1089"/>
      <c r="I11" s="1089"/>
      <c r="J11" s="73"/>
    </row>
    <row r="12" spans="1:10" ht="35.450000000000003" customHeight="1">
      <c r="A12" s="77"/>
      <c r="B12" s="82">
        <v>9</v>
      </c>
      <c r="C12" s="83" t="s">
        <v>27</v>
      </c>
      <c r="D12" s="1089" t="s">
        <v>28</v>
      </c>
      <c r="E12" s="1089"/>
      <c r="F12" s="1089"/>
      <c r="G12" s="1089"/>
      <c r="H12" s="1089"/>
      <c r="I12" s="1089"/>
      <c r="J12" s="73"/>
    </row>
    <row r="13" spans="1:10">
      <c r="A13" s="77"/>
      <c r="B13" s="72"/>
      <c r="C13" s="72"/>
      <c r="D13" s="77"/>
      <c r="E13" s="73"/>
      <c r="F13" s="73"/>
      <c r="G13" s="73"/>
      <c r="H13" s="73"/>
      <c r="I13" s="73"/>
      <c r="J13" s="73"/>
    </row>
    <row r="14" spans="1:10">
      <c r="A14" s="78"/>
      <c r="B14" s="73"/>
      <c r="C14" s="73"/>
      <c r="D14" s="78"/>
      <c r="E14" s="73"/>
      <c r="F14" s="73"/>
      <c r="G14" s="73"/>
      <c r="H14" s="73"/>
      <c r="I14" s="73"/>
      <c r="J14" s="73"/>
    </row>
    <row r="15" spans="1:10">
      <c r="A15" s="76"/>
      <c r="B15" s="1083"/>
      <c r="C15" s="1083"/>
      <c r="D15" s="1083"/>
      <c r="E15" s="1083"/>
      <c r="F15" s="1083"/>
      <c r="G15" s="1083"/>
      <c r="H15" s="76"/>
      <c r="I15" s="76"/>
      <c r="J15" s="76"/>
    </row>
    <row r="16" spans="1:10">
      <c r="A16" s="76"/>
      <c r="B16" s="1083"/>
      <c r="C16" s="1083"/>
      <c r="D16" s="1083"/>
      <c r="E16" s="1083"/>
      <c r="F16" s="1083"/>
      <c r="G16" s="1083"/>
      <c r="H16" s="76"/>
      <c r="I16" s="76"/>
      <c r="J16" s="76"/>
    </row>
    <row r="17" spans="1:10">
      <c r="A17" s="78"/>
      <c r="B17" s="73"/>
      <c r="C17" s="73"/>
      <c r="D17" s="73"/>
      <c r="E17" s="73"/>
      <c r="F17" s="73"/>
      <c r="G17" s="73"/>
      <c r="H17" s="73"/>
      <c r="I17" s="73"/>
      <c r="J17" s="73"/>
    </row>
    <row r="18" spans="1:10">
      <c r="A18" s="78"/>
      <c r="B18" s="73"/>
      <c r="C18" s="73"/>
      <c r="D18" s="73"/>
      <c r="E18" s="73"/>
      <c r="F18" s="73"/>
      <c r="G18" s="73"/>
      <c r="H18" s="73"/>
      <c r="I18" s="73"/>
      <c r="J18" s="73"/>
    </row>
    <row r="19" spans="1:10">
      <c r="A19" s="78"/>
      <c r="B19" s="73"/>
      <c r="C19" s="73"/>
      <c r="D19" s="73"/>
      <c r="E19" s="73"/>
      <c r="F19" s="73"/>
      <c r="G19" s="73"/>
      <c r="H19" s="73"/>
      <c r="I19" s="73"/>
      <c r="J19" s="73"/>
    </row>
    <row r="20" spans="1:10">
      <c r="A20" s="78"/>
      <c r="B20" s="73"/>
      <c r="C20" s="73"/>
      <c r="D20" s="73"/>
      <c r="E20" s="73"/>
      <c r="F20" s="73"/>
      <c r="G20" s="73"/>
      <c r="H20" s="73"/>
      <c r="I20" s="73"/>
      <c r="J20" s="73"/>
    </row>
    <row r="21" spans="1:10">
      <c r="A21" s="78"/>
      <c r="B21" s="73"/>
      <c r="C21" s="73"/>
      <c r="D21" s="73"/>
      <c r="E21" s="73"/>
      <c r="F21" s="73"/>
      <c r="G21" s="73"/>
      <c r="H21" s="73"/>
      <c r="I21" s="73"/>
      <c r="J21" s="73"/>
    </row>
    <row r="22" spans="1:10">
      <c r="A22" s="78"/>
      <c r="B22" s="73"/>
      <c r="C22" s="73"/>
      <c r="D22" s="73"/>
      <c r="E22" s="73"/>
      <c r="F22" s="73"/>
      <c r="G22" s="73"/>
      <c r="H22" s="73"/>
      <c r="I22" s="73"/>
      <c r="J22" s="73"/>
    </row>
    <row r="23" spans="1:10">
      <c r="A23" s="78"/>
      <c r="B23" s="73"/>
      <c r="C23" s="73"/>
      <c r="D23" s="73"/>
      <c r="E23" s="73"/>
      <c r="F23" s="73"/>
      <c r="G23" s="73"/>
      <c r="H23" s="73"/>
      <c r="I23" s="73"/>
      <c r="J23" s="73"/>
    </row>
    <row r="24" spans="1:10">
      <c r="A24" s="78"/>
      <c r="B24" s="73"/>
      <c r="C24" s="73"/>
      <c r="D24" s="73"/>
      <c r="E24" s="73"/>
      <c r="F24" s="73"/>
      <c r="G24" s="73"/>
      <c r="H24" s="73"/>
      <c r="I24" s="73"/>
      <c r="J24" s="73"/>
    </row>
    <row r="25" spans="1:10">
      <c r="A25" s="78"/>
      <c r="B25" s="73"/>
      <c r="C25" s="73"/>
      <c r="D25" s="73"/>
      <c r="E25" s="73"/>
      <c r="F25" s="73"/>
      <c r="G25" s="73"/>
      <c r="H25" s="73"/>
      <c r="I25" s="73"/>
      <c r="J25" s="73"/>
    </row>
    <row r="26" spans="1:10">
      <c r="A26" s="78"/>
      <c r="B26" s="73"/>
      <c r="C26" s="73"/>
      <c r="D26" s="73"/>
      <c r="E26" s="73"/>
      <c r="F26" s="73"/>
      <c r="G26" s="73"/>
      <c r="H26" s="73"/>
      <c r="I26" s="73"/>
      <c r="J26" s="73"/>
    </row>
    <row r="27" spans="1:10">
      <c r="A27" s="78"/>
      <c r="B27" s="73"/>
      <c r="C27" s="73"/>
      <c r="D27" s="73"/>
      <c r="E27" s="73"/>
      <c r="F27" s="73"/>
      <c r="G27" s="73"/>
      <c r="H27" s="73"/>
      <c r="I27" s="73"/>
      <c r="J27" s="73"/>
    </row>
  </sheetData>
  <sheetProtection selectLockedCells="1" selectUnlockedCells="1"/>
  <mergeCells count="12">
    <mergeCell ref="B15:G15"/>
    <mergeCell ref="B16:G16"/>
    <mergeCell ref="A1:F2"/>
    <mergeCell ref="D4:I4"/>
    <mergeCell ref="D5:I5"/>
    <mergeCell ref="D6:I6"/>
    <mergeCell ref="D7:I7"/>
    <mergeCell ref="D8:I8"/>
    <mergeCell ref="D9:I9"/>
    <mergeCell ref="D10:I10"/>
    <mergeCell ref="D11:I11"/>
    <mergeCell ref="D12:I12"/>
  </mergeCells>
  <hyperlinks>
    <hyperlink ref="C4" location="'Business Parameters'!A1" display="Business Parameters" xr:uid="{0ECD5F5F-6E42-447B-8310-663150351E44}"/>
    <hyperlink ref="C6" location="'Environment_Business-wise'!A1" display="Environment: Business-wise Performance" xr:uid="{C4E592A9-38CD-4325-A57F-DCCB16E14F6C}"/>
    <hyperlink ref="C7" location="Social_YoY!A1" display="Social: Year-on-Year Performance" xr:uid="{800598D5-B341-4958-A236-678EFC1DCE42}"/>
    <hyperlink ref="C8" location="'Social_Business-wise'!A1" display="Social: Business-wise Performance" xr:uid="{D934DE86-662B-4774-B2DA-F942B2A722A1}"/>
    <hyperlink ref="C9" location="Safety!A1" display="Safety Performance" xr:uid="{970D455A-9852-47D9-8A25-774E26C3871C}"/>
    <hyperlink ref="C10" location="Governance!A1" display="Governance Performance" xr:uid="{6A6A5EA5-E139-4A91-BDC8-66FD40D1E199}"/>
    <hyperlink ref="C11" location="'Policy Advocacy'!A1" display="Policy Advocacy" xr:uid="{E1CDF07D-5A4D-459C-B8C1-35B994732329}"/>
    <hyperlink ref="C12" location="'Supply Chain'!A1" display="Supply Chain Performance" xr:uid="{76FE5317-BE00-48B9-85E4-D93AE8FDD414}"/>
    <hyperlink ref="C5" location="Environment_YoY!A1" display="Environment: Year-on-Year Performance" xr:uid="{4EC122F1-9986-420A-ACB4-09A57F820D09}"/>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66B31-3DAA-4E91-A49E-F7A42B3386A5}">
  <sheetPr>
    <tabColor rgb="FF007A45"/>
  </sheetPr>
  <dimension ref="A1:R35"/>
  <sheetViews>
    <sheetView showGridLines="0" zoomScaleNormal="100" workbookViewId="0">
      <pane ySplit="1" topLeftCell="A2" activePane="bottomLeft" state="frozen"/>
      <selection pane="bottomLeft" activeCell="D43" sqref="D43"/>
      <selection activeCell="H1" sqref="H1"/>
    </sheetView>
  </sheetViews>
  <sheetFormatPr defaultColWidth="0" defaultRowHeight="12.75"/>
  <cols>
    <col min="1" max="1" width="37" style="33" customWidth="1"/>
    <col min="2" max="2" width="16.7109375" style="33" customWidth="1"/>
    <col min="3" max="7" width="14.42578125" style="32" customWidth="1"/>
    <col min="8" max="8" width="18.28515625" style="32" customWidth="1"/>
    <col min="9" max="10" width="14.42578125" style="33" customWidth="1"/>
    <col min="11" max="13" width="8.7109375" style="33" customWidth="1"/>
    <col min="14" max="18" width="0" style="33" hidden="1" customWidth="1"/>
    <col min="19" max="16384" width="8.7109375" style="33" hidden="1"/>
  </cols>
  <sheetData>
    <row r="1" spans="1:10" s="63" customFormat="1" ht="30" customHeight="1">
      <c r="A1" s="74" t="s">
        <v>29</v>
      </c>
      <c r="B1" s="74"/>
      <c r="C1" s="74"/>
      <c r="D1" s="74"/>
      <c r="E1" s="74"/>
      <c r="F1" s="74"/>
      <c r="G1" s="74"/>
      <c r="H1" s="98" t="s">
        <v>30</v>
      </c>
      <c r="I1" s="74"/>
      <c r="J1" s="74"/>
    </row>
    <row r="2" spans="1:10" ht="21" customHeight="1" thickBot="1">
      <c r="A2" s="75" t="s">
        <v>1</v>
      </c>
      <c r="B2" s="84" t="s">
        <v>2</v>
      </c>
      <c r="C2" s="85" t="s">
        <v>3</v>
      </c>
      <c r="D2" s="85" t="s">
        <v>4</v>
      </c>
      <c r="E2" s="85" t="s">
        <v>5</v>
      </c>
      <c r="F2" s="85" t="s">
        <v>6</v>
      </c>
      <c r="G2" s="85" t="s">
        <v>7</v>
      </c>
      <c r="H2" s="85" t="s">
        <v>8</v>
      </c>
      <c r="I2" s="65" t="s">
        <v>9</v>
      </c>
      <c r="J2" s="66" t="s">
        <v>10</v>
      </c>
    </row>
    <row r="3" spans="1:10" ht="21" customHeight="1">
      <c r="A3"/>
      <c r="B3"/>
      <c r="C3"/>
      <c r="D3"/>
      <c r="E3"/>
      <c r="F3"/>
      <c r="G3"/>
      <c r="H3"/>
      <c r="I3"/>
      <c r="J3"/>
    </row>
    <row r="4" spans="1:10">
      <c r="A4" s="99" t="s">
        <v>31</v>
      </c>
      <c r="B4" s="99" t="s">
        <v>32</v>
      </c>
      <c r="C4" s="100" t="s">
        <v>33</v>
      </c>
      <c r="D4" s="100" t="s">
        <v>34</v>
      </c>
      <c r="E4" s="100" t="s">
        <v>35</v>
      </c>
      <c r="F4" s="100" t="s">
        <v>36</v>
      </c>
      <c r="G4" s="103" t="s">
        <v>37</v>
      </c>
      <c r="H4" s="1001"/>
      <c r="I4" s="1002"/>
      <c r="J4" s="1002"/>
    </row>
    <row r="5" spans="1:10">
      <c r="A5" s="86" t="s">
        <v>38</v>
      </c>
      <c r="B5" s="91" t="s">
        <v>39</v>
      </c>
      <c r="C5" s="88">
        <v>59349</v>
      </c>
      <c r="D5" s="88">
        <v>78223</v>
      </c>
      <c r="E5" s="88">
        <f t="shared" ref="E5:G6" si="0">E23+C33</f>
        <v>81319</v>
      </c>
      <c r="F5" s="88">
        <f t="shared" si="0"/>
        <v>97063</v>
      </c>
      <c r="G5" s="104">
        <f t="shared" si="0"/>
        <v>132196</v>
      </c>
      <c r="H5" s="967"/>
      <c r="I5" s="958"/>
      <c r="J5" s="958"/>
    </row>
    <row r="6" spans="1:10">
      <c r="A6" s="86" t="s">
        <v>40</v>
      </c>
      <c r="B6" s="91" t="s">
        <v>39</v>
      </c>
      <c r="C6" s="88">
        <v>55144</v>
      </c>
      <c r="D6" s="88">
        <v>62004</v>
      </c>
      <c r="E6" s="88">
        <f t="shared" si="0"/>
        <v>69216</v>
      </c>
      <c r="F6" s="88">
        <f t="shared" si="0"/>
        <v>83400</v>
      </c>
      <c r="G6" s="104">
        <f t="shared" si="0"/>
        <v>98503</v>
      </c>
      <c r="H6" s="966"/>
      <c r="I6" s="992"/>
      <c r="J6" s="992"/>
    </row>
    <row r="7" spans="1:10">
      <c r="A7" s="86" t="s">
        <v>41</v>
      </c>
      <c r="B7" s="87" t="s">
        <v>42</v>
      </c>
      <c r="C7" s="88">
        <v>1675</v>
      </c>
      <c r="D7" s="88">
        <v>2482</v>
      </c>
      <c r="E7" s="88">
        <v>3935</v>
      </c>
      <c r="F7" s="88">
        <v>4614</v>
      </c>
      <c r="G7" s="104">
        <f>G25+E35</f>
        <v>4586</v>
      </c>
      <c r="H7" s="967"/>
      <c r="I7" s="958"/>
      <c r="J7" s="958"/>
    </row>
    <row r="8" spans="1:10" ht="25.5">
      <c r="A8" s="86" t="s">
        <v>43</v>
      </c>
      <c r="B8" s="87" t="s">
        <v>44</v>
      </c>
      <c r="C8" s="88">
        <v>100</v>
      </c>
      <c r="D8" s="88">
        <v>100</v>
      </c>
      <c r="E8" s="88">
        <v>100</v>
      </c>
      <c r="F8" s="88">
        <v>100</v>
      </c>
      <c r="G8" s="104">
        <v>100</v>
      </c>
      <c r="H8" s="967"/>
      <c r="I8" s="958"/>
      <c r="J8" s="958"/>
    </row>
    <row r="9" spans="1:10">
      <c r="A9" s="78"/>
      <c r="B9" s="73"/>
      <c r="C9" s="92"/>
      <c r="D9" s="92"/>
      <c r="E9" s="92"/>
      <c r="F9" s="92"/>
      <c r="G9" s="92"/>
      <c r="H9" s="967"/>
      <c r="I9" s="958"/>
      <c r="J9" s="958"/>
    </row>
    <row r="10" spans="1:10">
      <c r="A10" s="105" t="s">
        <v>45</v>
      </c>
      <c r="B10" s="105" t="s">
        <v>32</v>
      </c>
      <c r="C10" s="106" t="s">
        <v>33</v>
      </c>
      <c r="D10" s="106" t="s">
        <v>34</v>
      </c>
      <c r="E10" s="106" t="s">
        <v>35</v>
      </c>
      <c r="F10" s="106" t="s">
        <v>36</v>
      </c>
      <c r="G10" s="107" t="s">
        <v>37</v>
      </c>
      <c r="H10" s="1001"/>
      <c r="I10" s="1002"/>
      <c r="J10" s="1002"/>
    </row>
    <row r="11" spans="1:10">
      <c r="A11" s="114" t="s">
        <v>46</v>
      </c>
      <c r="B11" s="87" t="s">
        <v>47</v>
      </c>
      <c r="C11" s="88">
        <f>SUM(C12:C15)</f>
        <v>7.569</v>
      </c>
      <c r="D11" s="88">
        <f t="shared" ref="D11:G11" si="1">SUM(D12:D15)</f>
        <v>7.7690000000000001</v>
      </c>
      <c r="E11" s="88">
        <f t="shared" si="1"/>
        <v>9.5190000000000019</v>
      </c>
      <c r="F11" s="88">
        <f t="shared" si="1"/>
        <v>10.699000000000002</v>
      </c>
      <c r="G11" s="104">
        <f t="shared" si="1"/>
        <v>12.599999999999998</v>
      </c>
      <c r="H11" s="967"/>
      <c r="I11" s="958"/>
      <c r="J11" s="958"/>
    </row>
    <row r="12" spans="1:10">
      <c r="A12" s="114" t="s">
        <v>48</v>
      </c>
      <c r="B12" s="87" t="s">
        <v>47</v>
      </c>
      <c r="C12" s="88">
        <v>3.69</v>
      </c>
      <c r="D12" s="88">
        <v>3.77</v>
      </c>
      <c r="E12" s="88">
        <v>4.6900000000000004</v>
      </c>
      <c r="F12" s="88">
        <v>5.7</v>
      </c>
      <c r="G12" s="104">
        <v>6.8</v>
      </c>
      <c r="H12" s="967"/>
      <c r="I12" s="958"/>
      <c r="J12" s="958"/>
    </row>
    <row r="13" spans="1:10">
      <c r="A13" s="114" t="s">
        <v>49</v>
      </c>
      <c r="B13" s="87" t="s">
        <v>47</v>
      </c>
      <c r="C13" s="88">
        <v>3.78</v>
      </c>
      <c r="D13" s="88">
        <v>3.9</v>
      </c>
      <c r="E13" s="88">
        <v>4.7300000000000004</v>
      </c>
      <c r="F13" s="88">
        <v>4.9000000000000004</v>
      </c>
      <c r="G13" s="104">
        <v>5.6</v>
      </c>
      <c r="H13" s="967"/>
      <c r="I13" s="958"/>
      <c r="J13" s="958"/>
    </row>
    <row r="14" spans="1:10">
      <c r="A14" s="114" t="s">
        <v>50</v>
      </c>
      <c r="B14" s="87" t="s">
        <v>47</v>
      </c>
      <c r="C14" s="88">
        <v>9.9000000000000005E-2</v>
      </c>
      <c r="D14" s="88">
        <v>9.9000000000000005E-2</v>
      </c>
      <c r="E14" s="88">
        <v>9.9000000000000005E-2</v>
      </c>
      <c r="F14" s="88">
        <v>9.9000000000000005E-2</v>
      </c>
      <c r="G14" s="104">
        <v>0.1</v>
      </c>
      <c r="H14" s="967"/>
      <c r="I14" s="958"/>
      <c r="J14" s="958"/>
    </row>
    <row r="15" spans="1:10">
      <c r="A15" s="114" t="s">
        <v>51</v>
      </c>
      <c r="B15" s="87" t="s">
        <v>47</v>
      </c>
      <c r="C15" s="88">
        <v>0</v>
      </c>
      <c r="D15" s="88">
        <v>0</v>
      </c>
      <c r="E15" s="88">
        <v>0</v>
      </c>
      <c r="F15" s="88">
        <v>0</v>
      </c>
      <c r="G15" s="104">
        <v>0.1</v>
      </c>
      <c r="H15" s="92"/>
      <c r="I15" s="73"/>
      <c r="J15" s="73"/>
    </row>
    <row r="16" spans="1:10">
      <c r="A16" s="114" t="s">
        <v>52</v>
      </c>
      <c r="B16" s="87" t="s">
        <v>53</v>
      </c>
      <c r="C16" s="88">
        <f>SUM(C17:C19)</f>
        <v>14262.872340708249</v>
      </c>
      <c r="D16" s="88">
        <f>SUM(D17:D19)</f>
        <v>17385.715388805849</v>
      </c>
      <c r="E16" s="88">
        <f>SUM(E17:E19)</f>
        <v>19491.50788712181</v>
      </c>
      <c r="F16" s="88">
        <f>SUM(F17:F19)</f>
        <v>22185.432420000001</v>
      </c>
      <c r="G16" s="104">
        <v>24716.34</v>
      </c>
      <c r="H16" s="92"/>
      <c r="I16" s="73"/>
      <c r="J16" s="73"/>
    </row>
    <row r="17" spans="1:10" ht="25.5">
      <c r="A17" s="114" t="s">
        <v>54</v>
      </c>
      <c r="B17" s="87" t="s">
        <v>53</v>
      </c>
      <c r="C17" s="88">
        <f>5526587.83402392/1000</f>
        <v>5526.5878340239196</v>
      </c>
      <c r="D17" s="88">
        <f>8101847.27726116/1000</f>
        <v>8101.8472772611603</v>
      </c>
      <c r="E17" s="88">
        <f>8836375.20067581/1000</f>
        <v>8836.3752006758095</v>
      </c>
      <c r="F17" s="88">
        <v>10986.14831</v>
      </c>
      <c r="G17" s="104">
        <v>11678.25</v>
      </c>
      <c r="H17" s="92"/>
      <c r="I17" s="73"/>
      <c r="J17" s="73"/>
    </row>
    <row r="18" spans="1:10" ht="25.5">
      <c r="A18" s="114" t="s">
        <v>55</v>
      </c>
      <c r="B18" s="87" t="s">
        <v>53</v>
      </c>
      <c r="C18" s="88">
        <f>8468885.50668433/1000</f>
        <v>8468.8855066843298</v>
      </c>
      <c r="D18" s="88">
        <f>8877568.11154469/1000</f>
        <v>8877.5681115446896</v>
      </c>
      <c r="E18" s="88">
        <f>10261470.288446/1000</f>
        <v>10261.470288446</v>
      </c>
      <c r="F18" s="88">
        <v>10761.528270000001</v>
      </c>
      <c r="G18" s="104">
        <v>12607.32</v>
      </c>
      <c r="H18" s="92"/>
      <c r="I18" s="73"/>
      <c r="J18" s="73"/>
    </row>
    <row r="19" spans="1:10" ht="25.5">
      <c r="A19" s="114" t="s">
        <v>56</v>
      </c>
      <c r="B19" s="87" t="s">
        <v>53</v>
      </c>
      <c r="C19" s="88">
        <f>267399/1000</f>
        <v>267.399</v>
      </c>
      <c r="D19" s="88">
        <f>406300/1000</f>
        <v>406.3</v>
      </c>
      <c r="E19" s="88">
        <f>393662.398/1000</f>
        <v>393.662398</v>
      </c>
      <c r="F19" s="88">
        <v>437.75583999999998</v>
      </c>
      <c r="G19" s="104">
        <v>430.78</v>
      </c>
      <c r="H19" s="92"/>
      <c r="I19" s="73"/>
      <c r="J19" s="73"/>
    </row>
    <row r="20" spans="1:10" ht="25.5">
      <c r="A20" s="114" t="s">
        <v>57</v>
      </c>
      <c r="B20" s="87" t="s">
        <v>58</v>
      </c>
      <c r="C20" s="88">
        <v>100</v>
      </c>
      <c r="D20" s="88">
        <v>100</v>
      </c>
      <c r="E20" s="88">
        <v>100</v>
      </c>
      <c r="F20" s="88">
        <v>100</v>
      </c>
      <c r="G20" s="104">
        <v>100</v>
      </c>
      <c r="H20" s="92"/>
      <c r="I20" s="73"/>
      <c r="J20" s="73"/>
    </row>
    <row r="21" spans="1:10">
      <c r="A21" s="86" t="s">
        <v>59</v>
      </c>
      <c r="B21" s="87" t="s">
        <v>47</v>
      </c>
      <c r="C21" s="88">
        <f>C11</f>
        <v>7.569</v>
      </c>
      <c r="D21" s="88">
        <f>D11</f>
        <v>7.7690000000000001</v>
      </c>
      <c r="E21" s="88">
        <f>E11</f>
        <v>9.5190000000000019</v>
      </c>
      <c r="F21" s="88">
        <f>F11</f>
        <v>10.699000000000002</v>
      </c>
      <c r="G21" s="104">
        <v>12.6</v>
      </c>
      <c r="H21" s="92"/>
      <c r="I21" s="73"/>
      <c r="J21" s="73"/>
    </row>
    <row r="22" spans="1:10">
      <c r="A22" s="86" t="s">
        <v>60</v>
      </c>
      <c r="B22" s="87" t="s">
        <v>53</v>
      </c>
      <c r="C22" s="88">
        <f>C16</f>
        <v>14262.872340708249</v>
      </c>
      <c r="D22" s="88">
        <f>D16</f>
        <v>17385.715388805849</v>
      </c>
      <c r="E22" s="88">
        <f>E16</f>
        <v>19491.50788712181</v>
      </c>
      <c r="F22" s="88">
        <f>F16</f>
        <v>22185.432420000001</v>
      </c>
      <c r="G22" s="104">
        <v>24716.34</v>
      </c>
      <c r="H22" s="92"/>
      <c r="I22" s="73"/>
      <c r="J22" s="73"/>
    </row>
    <row r="23" spans="1:10">
      <c r="A23" s="86" t="s">
        <v>38</v>
      </c>
      <c r="B23" s="91" t="s">
        <v>39</v>
      </c>
      <c r="C23" s="88">
        <v>59349</v>
      </c>
      <c r="D23" s="88">
        <v>78223</v>
      </c>
      <c r="E23" s="88">
        <v>81319</v>
      </c>
      <c r="F23" s="88">
        <v>83869</v>
      </c>
      <c r="G23" s="104">
        <v>91366</v>
      </c>
      <c r="H23" s="92"/>
      <c r="I23" s="73"/>
      <c r="J23" s="73"/>
    </row>
    <row r="24" spans="1:10">
      <c r="A24" s="86" t="s">
        <v>40</v>
      </c>
      <c r="B24" s="91" t="s">
        <v>39</v>
      </c>
      <c r="C24" s="89">
        <v>55144</v>
      </c>
      <c r="D24" s="89">
        <v>62004</v>
      </c>
      <c r="E24" s="89">
        <v>69216</v>
      </c>
      <c r="F24" s="89">
        <v>79188</v>
      </c>
      <c r="G24" s="104">
        <v>83721</v>
      </c>
      <c r="H24" s="93"/>
      <c r="I24" s="69"/>
      <c r="J24" s="69"/>
    </row>
    <row r="25" spans="1:10">
      <c r="A25" s="86" t="s">
        <v>41</v>
      </c>
      <c r="B25" s="87" t="s">
        <v>42</v>
      </c>
      <c r="C25" s="88">
        <v>1675</v>
      </c>
      <c r="D25" s="88">
        <v>2482</v>
      </c>
      <c r="E25" s="88">
        <v>3935</v>
      </c>
      <c r="F25" s="88">
        <v>4614</v>
      </c>
      <c r="G25" s="104">
        <v>2571</v>
      </c>
      <c r="H25" s="92"/>
      <c r="I25" s="73"/>
      <c r="J25" s="73"/>
    </row>
    <row r="26" spans="1:10">
      <c r="A26" s="78"/>
      <c r="B26" s="73"/>
      <c r="C26" s="92"/>
      <c r="D26" s="92"/>
      <c r="E26" s="92"/>
      <c r="F26" s="92"/>
      <c r="G26" s="92"/>
      <c r="H26" s="92"/>
      <c r="I26" s="73"/>
      <c r="J26" s="73"/>
    </row>
    <row r="27" spans="1:10">
      <c r="A27" s="108" t="s">
        <v>61</v>
      </c>
      <c r="B27" s="108" t="s">
        <v>32</v>
      </c>
      <c r="C27" s="109" t="s">
        <v>62</v>
      </c>
      <c r="D27" s="109" t="s">
        <v>36</v>
      </c>
      <c r="E27" s="110" t="s">
        <v>37</v>
      </c>
      <c r="F27" s="1001"/>
      <c r="G27" s="1001"/>
      <c r="H27" s="1001"/>
      <c r="I27" s="1002"/>
      <c r="J27" s="1002"/>
    </row>
    <row r="28" spans="1:10">
      <c r="A28" s="114" t="s">
        <v>63</v>
      </c>
      <c r="B28" s="87" t="s">
        <v>64</v>
      </c>
      <c r="C28" s="96">
        <f>C30+C32</f>
        <v>965.85299999999995</v>
      </c>
      <c r="D28" s="96">
        <f>D30+D32</f>
        <v>3472.01</v>
      </c>
      <c r="E28" s="111">
        <f>E30+E32</f>
        <v>5972.5300000000007</v>
      </c>
      <c r="F28" s="967"/>
      <c r="G28" s="967"/>
      <c r="H28" s="967"/>
      <c r="I28" s="958"/>
      <c r="J28" s="958"/>
    </row>
    <row r="29" spans="1:10">
      <c r="A29" s="115" t="s">
        <v>65</v>
      </c>
      <c r="B29" s="91" t="s">
        <v>66</v>
      </c>
      <c r="C29" s="88">
        <v>0</v>
      </c>
      <c r="D29" s="88">
        <v>64604244</v>
      </c>
      <c r="E29" s="104">
        <v>239906811</v>
      </c>
      <c r="F29" s="967"/>
      <c r="G29" s="967"/>
      <c r="H29" s="967"/>
      <c r="I29" s="958"/>
      <c r="J29" s="958"/>
    </row>
    <row r="30" spans="1:10">
      <c r="A30" s="115" t="s">
        <v>67</v>
      </c>
      <c r="B30" s="91" t="s">
        <v>64</v>
      </c>
      <c r="C30" s="88">
        <v>0</v>
      </c>
      <c r="D30" s="88">
        <v>493.13</v>
      </c>
      <c r="E30" s="104">
        <v>1857.6</v>
      </c>
      <c r="F30" s="967"/>
      <c r="G30" s="967"/>
      <c r="H30" s="967"/>
      <c r="I30" s="958"/>
      <c r="J30" s="958"/>
    </row>
    <row r="31" spans="1:10">
      <c r="A31" s="115" t="s">
        <v>68</v>
      </c>
      <c r="B31" s="91" t="s">
        <v>66</v>
      </c>
      <c r="C31" s="90">
        <v>1769989</v>
      </c>
      <c r="D31" s="88">
        <f>1705170+3646199</f>
        <v>5351369</v>
      </c>
      <c r="E31" s="104">
        <f>2818236+4297018</f>
        <v>7115254</v>
      </c>
      <c r="F31" s="967"/>
      <c r="G31" s="967"/>
      <c r="H31" s="967"/>
      <c r="I31" s="958"/>
      <c r="J31" s="958"/>
    </row>
    <row r="32" spans="1:10">
      <c r="A32" s="115" t="s">
        <v>69</v>
      </c>
      <c r="B32" s="91" t="s">
        <v>64</v>
      </c>
      <c r="C32" s="88">
        <v>965.85299999999995</v>
      </c>
      <c r="D32" s="88">
        <f>927.98+2050.9</f>
        <v>2978.88</v>
      </c>
      <c r="E32" s="104">
        <f>1579.92+2535.01</f>
        <v>4114.93</v>
      </c>
      <c r="F32" s="967"/>
      <c r="G32" s="967"/>
      <c r="H32" s="967"/>
      <c r="I32" s="958"/>
      <c r="J32" s="958"/>
    </row>
    <row r="33" spans="1:10">
      <c r="A33" s="115" t="s">
        <v>70</v>
      </c>
      <c r="B33" s="91" t="s">
        <v>39</v>
      </c>
      <c r="C33" s="88">
        <v>0</v>
      </c>
      <c r="D33" s="90">
        <v>13194</v>
      </c>
      <c r="E33" s="112">
        <v>40830</v>
      </c>
      <c r="F33" s="92"/>
      <c r="G33" s="92"/>
      <c r="H33" s="92"/>
      <c r="I33" s="73"/>
      <c r="J33" s="73"/>
    </row>
    <row r="34" spans="1:10">
      <c r="A34" s="115" t="s">
        <v>40</v>
      </c>
      <c r="B34" s="91" t="s">
        <v>39</v>
      </c>
      <c r="C34" s="88">
        <v>0</v>
      </c>
      <c r="D34" s="90">
        <v>4212</v>
      </c>
      <c r="E34" s="112">
        <v>14782</v>
      </c>
      <c r="F34" s="93"/>
      <c r="G34" s="93"/>
      <c r="H34" s="93"/>
      <c r="I34" s="69"/>
      <c r="J34" s="69"/>
    </row>
    <row r="35" spans="1:10">
      <c r="A35" s="115" t="s">
        <v>41</v>
      </c>
      <c r="B35" s="91" t="s">
        <v>42</v>
      </c>
      <c r="C35" s="88">
        <v>0</v>
      </c>
      <c r="D35" s="88">
        <v>0</v>
      </c>
      <c r="E35" s="112">
        <v>2015</v>
      </c>
      <c r="F35" s="92"/>
      <c r="G35" s="92"/>
      <c r="H35" s="92"/>
      <c r="I35" s="73"/>
      <c r="J35" s="73"/>
    </row>
  </sheetData>
  <sheetProtection selectLockedCells="1" selectUnlockedCells="1"/>
  <hyperlinks>
    <hyperlink ref="H1" location="Contents!A1" display="🏠 Contents" xr:uid="{10CBB5CA-27D5-4B3B-A0CF-711968E935D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556E3-8B28-44B8-9ED7-DCA7FAF85BB9}">
  <sheetPr>
    <tabColor rgb="FF007A45"/>
  </sheetPr>
  <dimension ref="A1:J171"/>
  <sheetViews>
    <sheetView showGridLines="0" zoomScaleNormal="100" workbookViewId="0">
      <pane ySplit="1" topLeftCell="A157" activePane="bottomLeft" state="frozen"/>
      <selection pane="bottomLeft" activeCell="B178" sqref="B178"/>
    </sheetView>
  </sheetViews>
  <sheetFormatPr defaultColWidth="9.140625" defaultRowHeight="12.75"/>
  <cols>
    <col min="1" max="1" width="40.7109375" style="33" customWidth="1"/>
    <col min="2" max="2" width="15.7109375" style="33" customWidth="1"/>
    <col min="3" max="7" width="14.140625" style="33" customWidth="1"/>
    <col min="8" max="8" width="17.85546875" style="33" customWidth="1"/>
    <col min="9" max="10" width="14.140625" style="33" customWidth="1"/>
    <col min="11" max="11" width="9.140625" style="33"/>
    <col min="12" max="12" width="12" style="33" bestFit="1" customWidth="1"/>
    <col min="13" max="16384" width="9.140625" style="33"/>
  </cols>
  <sheetData>
    <row r="1" spans="1:10" s="62" customFormat="1" ht="30" customHeight="1">
      <c r="A1" s="74" t="s">
        <v>71</v>
      </c>
      <c r="B1" s="74"/>
      <c r="C1" s="74"/>
      <c r="D1" s="74"/>
      <c r="E1" s="74"/>
      <c r="F1" s="74"/>
      <c r="G1" s="74"/>
      <c r="H1" s="98" t="s">
        <v>30</v>
      </c>
      <c r="I1" s="74"/>
      <c r="J1" s="74"/>
    </row>
    <row r="2" spans="1:10" ht="21" customHeight="1" thickBot="1">
      <c r="A2" s="75" t="s">
        <v>1</v>
      </c>
      <c r="B2" s="81" t="s">
        <v>2</v>
      </c>
      <c r="C2" s="1029" t="s">
        <v>3</v>
      </c>
      <c r="D2" s="81" t="s">
        <v>4</v>
      </c>
      <c r="E2" s="81" t="s">
        <v>5</v>
      </c>
      <c r="F2" s="81" t="s">
        <v>6</v>
      </c>
      <c r="G2" s="81" t="s">
        <v>7</v>
      </c>
      <c r="H2" s="65" t="s">
        <v>8</v>
      </c>
      <c r="I2" s="65" t="s">
        <v>9</v>
      </c>
      <c r="J2" s="66" t="s">
        <v>10</v>
      </c>
    </row>
    <row r="3" spans="1:10" ht="13.5" thickBot="1">
      <c r="A3" s="204"/>
      <c r="B3" s="69"/>
      <c r="C3" s="1087" t="s">
        <v>72</v>
      </c>
      <c r="D3" s="1087"/>
      <c r="E3" s="1087"/>
      <c r="F3" s="1087"/>
      <c r="G3" s="1087"/>
      <c r="H3" s="69"/>
      <c r="I3" s="69"/>
      <c r="J3" s="69"/>
    </row>
    <row r="4" spans="1:10">
      <c r="A4" s="167" t="s">
        <v>73</v>
      </c>
      <c r="B4" s="168" t="s">
        <v>32</v>
      </c>
      <c r="C4" s="169" t="s">
        <v>74</v>
      </c>
      <c r="D4" s="170" t="s">
        <v>75</v>
      </c>
      <c r="E4" s="171" t="s">
        <v>76</v>
      </c>
      <c r="F4" s="171" t="s">
        <v>36</v>
      </c>
      <c r="G4" s="173" t="s">
        <v>37</v>
      </c>
      <c r="H4" s="957"/>
      <c r="I4" s="957"/>
      <c r="J4" s="957"/>
    </row>
    <row r="5" spans="1:10" ht="24.75" customHeight="1">
      <c r="A5" s="116" t="s">
        <v>77</v>
      </c>
      <c r="B5" s="117" t="s">
        <v>78</v>
      </c>
      <c r="C5" s="1066">
        <v>166534</v>
      </c>
      <c r="D5" s="88">
        <v>183062</v>
      </c>
      <c r="E5" s="88">
        <v>276427.84926114097</v>
      </c>
      <c r="F5" s="88">
        <f>SUM(F6:F11)</f>
        <v>590600.88000276289</v>
      </c>
      <c r="G5" s="1062">
        <v>838606.1836835813</v>
      </c>
      <c r="H5" s="958"/>
      <c r="I5" s="958"/>
      <c r="J5" s="958"/>
    </row>
    <row r="6" spans="1:10" ht="25.5">
      <c r="A6" s="114" t="s">
        <v>79</v>
      </c>
      <c r="B6" s="117" t="s">
        <v>78</v>
      </c>
      <c r="C6" s="1067">
        <v>1258</v>
      </c>
      <c r="D6" s="88">
        <v>2439</v>
      </c>
      <c r="E6" s="88">
        <v>2781.6684184915798</v>
      </c>
      <c r="F6" s="88">
        <v>3985.9271771950598</v>
      </c>
      <c r="G6" s="1062">
        <v>3188.5401022901069</v>
      </c>
      <c r="H6" s="958"/>
      <c r="I6" s="958"/>
      <c r="J6" s="958"/>
    </row>
    <row r="7" spans="1:10" ht="25.5">
      <c r="A7" s="114" t="s">
        <v>80</v>
      </c>
      <c r="B7" s="117" t="s">
        <v>78</v>
      </c>
      <c r="C7" s="1067">
        <v>4142</v>
      </c>
      <c r="D7" s="88">
        <v>3876</v>
      </c>
      <c r="E7" s="88">
        <v>4134.2044603226395</v>
      </c>
      <c r="F7" s="88">
        <v>3774.5944422731413</v>
      </c>
      <c r="G7" s="1062">
        <v>3197.7086785221773</v>
      </c>
      <c r="H7" s="73"/>
      <c r="I7" s="73"/>
      <c r="J7" s="73"/>
    </row>
    <row r="8" spans="1:10" ht="25.5">
      <c r="A8" s="114" t="s">
        <v>81</v>
      </c>
      <c r="B8" s="117" t="s">
        <v>78</v>
      </c>
      <c r="C8" s="1067">
        <v>120</v>
      </c>
      <c r="D8" s="88">
        <v>237</v>
      </c>
      <c r="E8" s="88">
        <v>1245.9313320767999</v>
      </c>
      <c r="F8" s="88">
        <v>2326.7287077984001</v>
      </c>
      <c r="G8" s="1062">
        <v>1619.3106577871999</v>
      </c>
      <c r="H8" s="958"/>
      <c r="I8" s="958"/>
      <c r="J8" s="958"/>
    </row>
    <row r="9" spans="1:10" ht="25.5">
      <c r="A9" s="114" t="s">
        <v>82</v>
      </c>
      <c r="B9" s="117" t="s">
        <v>78</v>
      </c>
      <c r="C9" s="1067">
        <v>0</v>
      </c>
      <c r="D9" s="88">
        <v>0</v>
      </c>
      <c r="E9" s="118">
        <v>0</v>
      </c>
      <c r="F9" s="118">
        <v>0</v>
      </c>
      <c r="G9" s="1062">
        <v>168.4043264</v>
      </c>
      <c r="H9" s="958"/>
      <c r="I9" s="958"/>
      <c r="J9" s="958"/>
    </row>
    <row r="10" spans="1:10" ht="42.75" customHeight="1">
      <c r="A10" s="1041" t="s">
        <v>83</v>
      </c>
      <c r="B10" s="1042" t="s">
        <v>78</v>
      </c>
      <c r="C10" s="1068">
        <v>161014</v>
      </c>
      <c r="D10" s="1044">
        <v>176510</v>
      </c>
      <c r="E10" s="1044">
        <v>256138.96875191099</v>
      </c>
      <c r="F10" s="1043">
        <v>537863</v>
      </c>
      <c r="G10" s="1063">
        <v>708883.20405699452</v>
      </c>
      <c r="H10" s="974"/>
      <c r="I10" s="974"/>
      <c r="J10" s="974"/>
    </row>
    <row r="11" spans="1:10" ht="30" customHeight="1">
      <c r="A11" s="114" t="s">
        <v>84</v>
      </c>
      <c r="B11" s="117" t="s">
        <v>78</v>
      </c>
      <c r="C11" s="1067" t="s">
        <v>85</v>
      </c>
      <c r="D11" s="1069" t="s">
        <v>85</v>
      </c>
      <c r="E11" s="88">
        <v>12127.076298338961</v>
      </c>
      <c r="F11" s="88">
        <v>42650.629675496253</v>
      </c>
      <c r="G11" s="1062">
        <v>121549.01586158731</v>
      </c>
      <c r="H11" s="958"/>
      <c r="I11" s="958"/>
      <c r="J11" s="958"/>
    </row>
    <row r="12" spans="1:10" ht="26.25" thickBot="1">
      <c r="A12" s="114" t="s">
        <v>86</v>
      </c>
      <c r="B12" s="117" t="s">
        <v>78</v>
      </c>
      <c r="C12" s="1070">
        <v>166534</v>
      </c>
      <c r="D12" s="1071">
        <v>183062</v>
      </c>
      <c r="E12" s="119">
        <v>276427.84926114097</v>
      </c>
      <c r="F12" s="119">
        <f>F5</f>
        <v>590600.88000276289</v>
      </c>
      <c r="G12" s="1064">
        <v>838606.1836835813</v>
      </c>
      <c r="H12" s="958"/>
      <c r="I12" s="958"/>
      <c r="J12" s="958"/>
    </row>
    <row r="13" spans="1:10">
      <c r="A13" s="120"/>
      <c r="B13" s="121"/>
      <c r="C13" s="958"/>
      <c r="D13" s="958"/>
      <c r="E13" s="1030"/>
      <c r="F13" s="1031"/>
      <c r="G13" s="975"/>
      <c r="H13" s="958"/>
      <c r="I13" s="958"/>
      <c r="J13" s="958"/>
    </row>
    <row r="14" spans="1:10" ht="13.5" thickBot="1">
      <c r="A14" s="78"/>
      <c r="B14" s="73"/>
      <c r="C14" s="1032"/>
      <c r="D14" s="1032"/>
      <c r="E14" s="958"/>
      <c r="F14" s="958"/>
      <c r="G14" s="975"/>
      <c r="H14" s="958"/>
      <c r="I14" s="958"/>
      <c r="J14" s="958"/>
    </row>
    <row r="15" spans="1:10">
      <c r="A15" s="204"/>
      <c r="B15" s="69"/>
      <c r="C15" s="1090" t="s">
        <v>72</v>
      </c>
      <c r="D15" s="1091"/>
      <c r="E15" s="1091"/>
      <c r="F15" s="1091"/>
      <c r="G15" s="1092"/>
      <c r="H15" s="992"/>
      <c r="I15" s="992"/>
      <c r="J15" s="992"/>
    </row>
    <row r="16" spans="1:10">
      <c r="A16" s="177" t="s">
        <v>87</v>
      </c>
      <c r="B16" s="178" t="s">
        <v>32</v>
      </c>
      <c r="C16" s="179" t="s">
        <v>74</v>
      </c>
      <c r="D16" s="180" t="s">
        <v>75</v>
      </c>
      <c r="E16" s="181" t="s">
        <v>76</v>
      </c>
      <c r="F16" s="181" t="s">
        <v>36</v>
      </c>
      <c r="G16" s="182" t="s">
        <v>37</v>
      </c>
      <c r="H16" s="957"/>
      <c r="I16" s="957"/>
      <c r="J16" s="957"/>
    </row>
    <row r="17" spans="1:10">
      <c r="A17" s="116" t="s">
        <v>88</v>
      </c>
      <c r="B17" s="117" t="s">
        <v>78</v>
      </c>
      <c r="C17" s="125">
        <v>166534</v>
      </c>
      <c r="D17" s="88">
        <v>183062</v>
      </c>
      <c r="E17" s="124">
        <v>276427.84926114097</v>
      </c>
      <c r="F17" s="124">
        <f>F12</f>
        <v>590600.88000276289</v>
      </c>
      <c r="G17" s="1065">
        <v>838606.1836835813</v>
      </c>
      <c r="H17" s="958"/>
      <c r="I17" s="958"/>
      <c r="J17" s="958"/>
    </row>
    <row r="18" spans="1:10" ht="25.5">
      <c r="A18" s="116" t="s">
        <v>89</v>
      </c>
      <c r="B18" s="117" t="s">
        <v>90</v>
      </c>
      <c r="C18" s="125">
        <v>22002.113885585943</v>
      </c>
      <c r="D18" s="88">
        <v>22940</v>
      </c>
      <c r="E18" s="126" t="s">
        <v>91</v>
      </c>
      <c r="F18" s="126" t="s">
        <v>91</v>
      </c>
      <c r="G18" s="184" t="s">
        <v>91</v>
      </c>
      <c r="H18" s="958"/>
      <c r="I18" s="958"/>
      <c r="J18" s="958"/>
    </row>
    <row r="19" spans="1:10">
      <c r="A19" s="116" t="s">
        <v>92</v>
      </c>
      <c r="B19" s="117" t="s">
        <v>93</v>
      </c>
      <c r="C19" s="123">
        <v>11.676049257251535</v>
      </c>
      <c r="D19" s="118">
        <v>10.529448797825612</v>
      </c>
      <c r="E19" s="126" t="s">
        <v>91</v>
      </c>
      <c r="F19" s="126" t="s">
        <v>91</v>
      </c>
      <c r="G19" s="184" t="s">
        <v>91</v>
      </c>
      <c r="H19" s="73"/>
      <c r="I19" s="73"/>
      <c r="J19" s="73"/>
    </row>
    <row r="20" spans="1:10">
      <c r="A20" s="116" t="s">
        <v>94</v>
      </c>
      <c r="B20" s="117" t="s">
        <v>95</v>
      </c>
      <c r="C20" s="127" t="s">
        <v>91</v>
      </c>
      <c r="D20" s="128" t="s">
        <v>91</v>
      </c>
      <c r="E20" s="126" t="s">
        <v>91</v>
      </c>
      <c r="F20" s="126" t="s">
        <v>91</v>
      </c>
      <c r="G20" s="184" t="s">
        <v>91</v>
      </c>
      <c r="H20" s="73"/>
      <c r="I20" s="73"/>
      <c r="J20" s="73"/>
    </row>
    <row r="21" spans="1:10">
      <c r="A21" s="116" t="s">
        <v>96</v>
      </c>
      <c r="B21" s="117" t="s">
        <v>97</v>
      </c>
      <c r="C21" s="123">
        <v>2.8060118957353959</v>
      </c>
      <c r="D21" s="118">
        <v>2.3402579803893997</v>
      </c>
      <c r="E21" s="129">
        <v>3.3993021220273363</v>
      </c>
      <c r="F21" s="129">
        <v>6.0849088709622574</v>
      </c>
      <c r="G21" s="185">
        <v>6.3436577784772705</v>
      </c>
      <c r="H21" s="958"/>
      <c r="I21" s="958"/>
      <c r="J21" s="958"/>
    </row>
    <row r="22" spans="1:10">
      <c r="A22" s="116" t="s">
        <v>98</v>
      </c>
      <c r="B22" s="117" t="s">
        <v>97</v>
      </c>
      <c r="C22" s="123">
        <v>3.0199840417815174</v>
      </c>
      <c r="D22" s="118">
        <v>2.9524224243597188</v>
      </c>
      <c r="E22" s="129">
        <v>3.9936987006059432</v>
      </c>
      <c r="F22" s="129">
        <v>7.0817687019449593</v>
      </c>
      <c r="G22" s="185">
        <v>8.5135090675774467</v>
      </c>
      <c r="H22" s="958"/>
      <c r="I22" s="958"/>
      <c r="J22" s="958"/>
    </row>
    <row r="23" spans="1:10" ht="27" customHeight="1" thickBot="1">
      <c r="A23" s="116" t="s">
        <v>99</v>
      </c>
      <c r="B23" s="117" t="s">
        <v>100</v>
      </c>
      <c r="C23" s="130">
        <v>99.423283582089553</v>
      </c>
      <c r="D23" s="131">
        <v>73.755842062852537</v>
      </c>
      <c r="E23" s="132">
        <v>70.248500447558058</v>
      </c>
      <c r="F23" s="132">
        <v>128.00596223281525</v>
      </c>
      <c r="G23" s="186">
        <v>182.86222932481058</v>
      </c>
      <c r="H23" s="958"/>
      <c r="I23" s="958"/>
      <c r="J23" s="958"/>
    </row>
    <row r="24" spans="1:10" ht="15" customHeight="1">
      <c r="A24" s="133"/>
      <c r="B24" s="121"/>
      <c r="C24" s="73"/>
      <c r="D24" s="73"/>
      <c r="E24" s="73"/>
      <c r="F24" s="958"/>
      <c r="G24" s="975"/>
      <c r="H24" s="958"/>
      <c r="I24" s="958"/>
      <c r="J24" s="958"/>
    </row>
    <row r="25" spans="1:10" ht="13.5" thickBot="1">
      <c r="A25" s="78"/>
      <c r="B25" s="73"/>
      <c r="C25" s="73"/>
      <c r="D25" s="73"/>
      <c r="E25" s="73"/>
      <c r="F25" s="958"/>
      <c r="G25" s="975"/>
      <c r="H25" s="958"/>
      <c r="I25" s="958"/>
      <c r="J25" s="958"/>
    </row>
    <row r="26" spans="1:10" ht="13.5" thickBot="1">
      <c r="A26" s="204"/>
      <c r="B26" s="69"/>
      <c r="C26" s="1093" t="s">
        <v>72</v>
      </c>
      <c r="D26" s="1094"/>
      <c r="E26" s="1094"/>
      <c r="F26" s="1094"/>
      <c r="G26" s="1095"/>
      <c r="H26" s="992"/>
      <c r="I26" s="992"/>
      <c r="J26" s="992"/>
    </row>
    <row r="27" spans="1:10" ht="13.5" thickBot="1">
      <c r="A27" s="177" t="s">
        <v>101</v>
      </c>
      <c r="B27" s="178" t="s">
        <v>32</v>
      </c>
      <c r="C27" s="179" t="s">
        <v>74</v>
      </c>
      <c r="D27" s="180" t="s">
        <v>75</v>
      </c>
      <c r="E27" s="187" t="s">
        <v>76</v>
      </c>
      <c r="F27" s="187" t="s">
        <v>36</v>
      </c>
      <c r="G27" s="188" t="s">
        <v>37</v>
      </c>
      <c r="H27" s="957"/>
      <c r="I27" s="957"/>
      <c r="J27" s="957"/>
    </row>
    <row r="28" spans="1:10">
      <c r="A28" s="114" t="s">
        <v>102</v>
      </c>
      <c r="B28" s="117" t="s">
        <v>103</v>
      </c>
      <c r="C28" s="134">
        <v>80</v>
      </c>
      <c r="D28" s="135">
        <v>181</v>
      </c>
      <c r="E28" s="136">
        <v>198.90703530969162</v>
      </c>
      <c r="F28" s="136">
        <v>285.51</v>
      </c>
      <c r="G28" s="189">
        <v>228.00095600772866</v>
      </c>
      <c r="H28" s="958"/>
      <c r="I28" s="958"/>
      <c r="J28" s="958"/>
    </row>
    <row r="29" spans="1:10">
      <c r="A29" s="114" t="s">
        <v>104</v>
      </c>
      <c r="B29" s="117" t="s">
        <v>103</v>
      </c>
      <c r="C29" s="137">
        <v>338.16</v>
      </c>
      <c r="D29" s="129">
        <v>270</v>
      </c>
      <c r="E29" s="138">
        <v>258.21148340607465</v>
      </c>
      <c r="F29" s="138">
        <v>235.49967687975911</v>
      </c>
      <c r="G29" s="190">
        <v>190.30213336550003</v>
      </c>
      <c r="H29" s="958"/>
      <c r="I29" s="958"/>
      <c r="J29" s="958"/>
    </row>
    <row r="30" spans="1:10">
      <c r="A30" s="114" t="s">
        <v>105</v>
      </c>
      <c r="B30" s="117" t="s">
        <v>103</v>
      </c>
      <c r="C30" s="137">
        <v>7.6</v>
      </c>
      <c r="D30" s="129">
        <v>15</v>
      </c>
      <c r="E30" s="138">
        <v>116.02478521700002</v>
      </c>
      <c r="F30" s="138">
        <v>216.67181138349997</v>
      </c>
      <c r="G30" s="190">
        <v>105.36959514966502</v>
      </c>
      <c r="H30" s="958"/>
      <c r="I30" s="958"/>
      <c r="J30" s="958"/>
    </row>
    <row r="31" spans="1:10">
      <c r="A31" s="114" t="s">
        <v>106</v>
      </c>
      <c r="B31" s="117" t="s">
        <v>103</v>
      </c>
      <c r="C31" s="137">
        <v>0</v>
      </c>
      <c r="D31" s="129">
        <v>0</v>
      </c>
      <c r="E31" s="138">
        <v>0</v>
      </c>
      <c r="F31" s="138">
        <v>0</v>
      </c>
      <c r="G31" s="190">
        <v>10.864494028799999</v>
      </c>
      <c r="H31" s="73"/>
      <c r="I31" s="73"/>
      <c r="J31" s="73"/>
    </row>
    <row r="32" spans="1:10">
      <c r="A32" s="114" t="s">
        <v>107</v>
      </c>
      <c r="B32" s="117" t="s">
        <v>103</v>
      </c>
      <c r="C32" s="137">
        <v>176.25</v>
      </c>
      <c r="D32" s="129">
        <v>188</v>
      </c>
      <c r="E32" s="138">
        <v>60.441600000000001</v>
      </c>
      <c r="F32" s="138">
        <v>0</v>
      </c>
      <c r="G32" s="190">
        <v>0</v>
      </c>
      <c r="H32" s="73"/>
      <c r="I32" s="73"/>
      <c r="J32" s="73"/>
    </row>
    <row r="33" spans="1:10">
      <c r="A33" s="114" t="s">
        <v>108</v>
      </c>
      <c r="B33" s="117" t="s">
        <v>103</v>
      </c>
      <c r="C33" s="137">
        <v>21</v>
      </c>
      <c r="D33" s="129">
        <v>15</v>
      </c>
      <c r="E33" s="138">
        <v>0</v>
      </c>
      <c r="F33" s="138">
        <v>14.225</v>
      </c>
      <c r="G33" s="190">
        <v>2.7440000000000002</v>
      </c>
      <c r="H33" s="73"/>
      <c r="I33" s="73"/>
      <c r="J33" s="73"/>
    </row>
    <row r="34" spans="1:10">
      <c r="A34" s="114" t="s">
        <v>109</v>
      </c>
      <c r="B34" s="117" t="s">
        <v>103</v>
      </c>
      <c r="C34" s="137">
        <v>5.6</v>
      </c>
      <c r="D34" s="129">
        <v>11</v>
      </c>
      <c r="E34" s="138">
        <v>3.4370000000000003</v>
      </c>
      <c r="F34" s="138">
        <v>3</v>
      </c>
      <c r="G34" s="190">
        <v>2.4558</v>
      </c>
      <c r="H34" s="73"/>
      <c r="I34" s="73"/>
      <c r="J34" s="73"/>
    </row>
    <row r="35" spans="1:10">
      <c r="A35" s="114" t="s">
        <v>110</v>
      </c>
      <c r="B35" s="117" t="s">
        <v>103</v>
      </c>
      <c r="C35" s="137">
        <v>0</v>
      </c>
      <c r="D35" s="129">
        <v>0</v>
      </c>
      <c r="E35" s="138">
        <v>0</v>
      </c>
      <c r="F35" s="138">
        <v>3.6926449999999997</v>
      </c>
      <c r="G35" s="190">
        <v>3.4835075</v>
      </c>
      <c r="H35" s="73"/>
      <c r="I35" s="73"/>
      <c r="J35" s="73"/>
    </row>
    <row r="36" spans="1:10" ht="13.5" thickBot="1">
      <c r="A36" s="114" t="s">
        <v>111</v>
      </c>
      <c r="B36" s="117" t="s">
        <v>103</v>
      </c>
      <c r="C36" s="130">
        <v>35961.94</v>
      </c>
      <c r="D36" s="131">
        <v>35748.230000000003</v>
      </c>
      <c r="E36" s="139">
        <v>50943.235650769348</v>
      </c>
      <c r="F36" s="139">
        <v>108618.56228312044</v>
      </c>
      <c r="G36" s="191">
        <v>139807.63264614614</v>
      </c>
      <c r="H36" s="958"/>
      <c r="I36" s="958"/>
      <c r="J36" s="958"/>
    </row>
    <row r="37" spans="1:10" ht="13.5" thickBot="1">
      <c r="A37" s="78"/>
      <c r="B37" s="73"/>
      <c r="C37" s="73"/>
      <c r="D37" s="73"/>
      <c r="E37" s="73"/>
      <c r="F37" s="958"/>
      <c r="G37" s="975"/>
      <c r="H37" s="958"/>
      <c r="I37" s="958"/>
      <c r="J37" s="958"/>
    </row>
    <row r="38" spans="1:10">
      <c r="A38" s="204"/>
      <c r="B38" s="69"/>
      <c r="C38" s="1090" t="s">
        <v>72</v>
      </c>
      <c r="D38" s="1091"/>
      <c r="E38" s="1091"/>
      <c r="F38" s="1091"/>
      <c r="G38" s="1092"/>
      <c r="H38" s="992"/>
      <c r="I38" s="992"/>
      <c r="J38" s="992"/>
    </row>
    <row r="39" spans="1:10">
      <c r="A39" s="105" t="s">
        <v>112</v>
      </c>
      <c r="B39" s="178" t="s">
        <v>32</v>
      </c>
      <c r="C39" s="179" t="s">
        <v>74</v>
      </c>
      <c r="D39" s="180" t="s">
        <v>75</v>
      </c>
      <c r="E39" s="181" t="s">
        <v>76</v>
      </c>
      <c r="F39" s="181" t="s">
        <v>36</v>
      </c>
      <c r="G39" s="182" t="s">
        <v>37</v>
      </c>
      <c r="H39" s="957"/>
      <c r="I39" s="957"/>
      <c r="J39" s="957"/>
    </row>
    <row r="40" spans="1:10">
      <c r="A40" s="86" t="s">
        <v>113</v>
      </c>
      <c r="B40" s="117" t="s">
        <v>103</v>
      </c>
      <c r="C40" s="123">
        <v>627.94000000000005</v>
      </c>
      <c r="D40" s="118">
        <v>681.23</v>
      </c>
      <c r="E40" s="138">
        <v>637.02190393276624</v>
      </c>
      <c r="F40" s="138">
        <v>758.08663000030765</v>
      </c>
      <c r="G40" s="183">
        <v>543.22</v>
      </c>
      <c r="H40" s="958"/>
      <c r="I40" s="958"/>
      <c r="J40" s="958"/>
    </row>
    <row r="41" spans="1:10">
      <c r="A41" s="86" t="s">
        <v>114</v>
      </c>
      <c r="B41" s="117" t="s">
        <v>103</v>
      </c>
      <c r="C41" s="123">
        <v>35334</v>
      </c>
      <c r="D41" s="118">
        <v>35067</v>
      </c>
      <c r="E41" s="138">
        <v>50943.235650769348</v>
      </c>
      <c r="F41" s="138">
        <v>108618.56228312042</v>
      </c>
      <c r="G41" s="183">
        <v>139807.63264614611</v>
      </c>
      <c r="H41" s="958"/>
      <c r="I41" s="958"/>
      <c r="J41" s="958"/>
    </row>
    <row r="42" spans="1:10">
      <c r="A42" s="86" t="s">
        <v>115</v>
      </c>
      <c r="B42" s="117" t="s">
        <v>103</v>
      </c>
      <c r="C42" s="137">
        <v>0</v>
      </c>
      <c r="D42" s="129">
        <v>33565</v>
      </c>
      <c r="E42" s="129">
        <v>31539</v>
      </c>
      <c r="F42" s="129">
        <v>28649</v>
      </c>
      <c r="G42" s="185">
        <v>26207.632646146114</v>
      </c>
      <c r="H42" s="958"/>
      <c r="I42" s="958"/>
      <c r="J42" s="958"/>
    </row>
    <row r="43" spans="1:10">
      <c r="A43" s="86" t="s">
        <v>116</v>
      </c>
      <c r="B43" s="117" t="s">
        <v>103</v>
      </c>
      <c r="C43" s="137">
        <v>35961.94</v>
      </c>
      <c r="D43" s="129">
        <v>35748.230000000003</v>
      </c>
      <c r="E43" s="138">
        <v>51580.257554702112</v>
      </c>
      <c r="F43" s="138">
        <v>109376.68534981861</v>
      </c>
      <c r="G43" s="183">
        <v>140350.85313219781</v>
      </c>
      <c r="H43" s="958"/>
      <c r="I43" s="958"/>
      <c r="J43" s="958"/>
    </row>
    <row r="44" spans="1:10">
      <c r="A44" s="86" t="s">
        <v>117</v>
      </c>
      <c r="B44" s="117" t="s">
        <v>103</v>
      </c>
      <c r="C44" s="123">
        <v>627.94000000000005</v>
      </c>
      <c r="D44" s="118">
        <v>34246.230000000003</v>
      </c>
      <c r="E44" s="118">
        <v>32176.021903932768</v>
      </c>
      <c r="F44" s="118">
        <v>29407.086630000307</v>
      </c>
      <c r="G44" s="174">
        <v>26750.852646146115</v>
      </c>
      <c r="H44" s="958"/>
      <c r="I44" s="958"/>
      <c r="J44" s="958"/>
    </row>
    <row r="45" spans="1:10">
      <c r="A45" s="86" t="s">
        <v>118</v>
      </c>
      <c r="B45" s="117" t="s">
        <v>103</v>
      </c>
      <c r="C45" s="137">
        <v>432300</v>
      </c>
      <c r="D45" s="129">
        <v>1016859.7421773</v>
      </c>
      <c r="E45" s="138"/>
      <c r="F45" s="138">
        <v>3519782.867472535</v>
      </c>
      <c r="G45" s="183">
        <v>3673207.6887795292</v>
      </c>
      <c r="H45" s="958"/>
      <c r="I45" s="958"/>
      <c r="J45" s="958"/>
    </row>
    <row r="46" spans="1:10" ht="13.5" thickBot="1">
      <c r="A46" s="86" t="s">
        <v>119</v>
      </c>
      <c r="B46" s="117" t="s">
        <v>103</v>
      </c>
      <c r="C46" s="140">
        <v>468261.94</v>
      </c>
      <c r="D46" s="132">
        <v>1051105.9721772999</v>
      </c>
      <c r="E46" s="139">
        <v>2798929.0219039326</v>
      </c>
      <c r="F46" s="139">
        <v>3549189.9541025353</v>
      </c>
      <c r="G46" s="1033">
        <v>3813569.9302819488</v>
      </c>
      <c r="H46" s="958"/>
      <c r="I46" s="958"/>
      <c r="J46" s="958"/>
    </row>
    <row r="47" spans="1:10" ht="13.5" thickBot="1">
      <c r="A47" s="78"/>
      <c r="B47" s="73"/>
      <c r="C47" s="73"/>
      <c r="D47" s="73"/>
      <c r="E47" s="73"/>
      <c r="F47" s="958"/>
      <c r="G47" s="975"/>
      <c r="H47" s="958"/>
      <c r="I47" s="958"/>
      <c r="J47" s="958"/>
    </row>
    <row r="48" spans="1:10">
      <c r="A48" s="204"/>
      <c r="B48" s="69"/>
      <c r="C48" s="1090" t="s">
        <v>72</v>
      </c>
      <c r="D48" s="1091"/>
      <c r="E48" s="1091"/>
      <c r="F48" s="1091"/>
      <c r="G48" s="1092"/>
      <c r="H48" s="992"/>
      <c r="I48" s="992"/>
      <c r="J48" s="992"/>
    </row>
    <row r="49" spans="1:10">
      <c r="A49" s="105" t="s">
        <v>120</v>
      </c>
      <c r="B49" s="192" t="s">
        <v>32</v>
      </c>
      <c r="C49" s="179" t="s">
        <v>74</v>
      </c>
      <c r="D49" s="180" t="s">
        <v>75</v>
      </c>
      <c r="E49" s="181" t="s">
        <v>76</v>
      </c>
      <c r="F49" s="181" t="s">
        <v>36</v>
      </c>
      <c r="G49" s="182" t="s">
        <v>37</v>
      </c>
      <c r="H49" s="957"/>
      <c r="I49" s="957"/>
      <c r="J49" s="957"/>
    </row>
    <row r="50" spans="1:10">
      <c r="A50" s="1046" t="s">
        <v>121</v>
      </c>
      <c r="B50" s="1047" t="s">
        <v>103</v>
      </c>
      <c r="C50" s="1057">
        <v>169975</v>
      </c>
      <c r="D50" s="1058">
        <v>140731.46095065199</v>
      </c>
      <c r="E50" s="1058">
        <v>167781</v>
      </c>
      <c r="F50" s="1059">
        <v>154258.95096629974</v>
      </c>
      <c r="G50" s="1060">
        <v>309210.57709219586</v>
      </c>
      <c r="H50" s="957"/>
      <c r="I50" s="957"/>
      <c r="J50" s="957"/>
    </row>
    <row r="51" spans="1:10">
      <c r="A51" s="1046" t="s">
        <v>122</v>
      </c>
      <c r="B51" s="1047" t="s">
        <v>103</v>
      </c>
      <c r="C51" s="1057">
        <v>216463</v>
      </c>
      <c r="D51" s="1058">
        <v>836312.29041345697</v>
      </c>
      <c r="E51" s="1058">
        <v>2476339</v>
      </c>
      <c r="F51" s="1059">
        <v>3212670.021391802</v>
      </c>
      <c r="G51" s="1060">
        <v>3231018.0953088403</v>
      </c>
      <c r="H51" s="957"/>
      <c r="I51" s="957"/>
      <c r="J51" s="957"/>
    </row>
    <row r="52" spans="1:10">
      <c r="A52" s="1046" t="s">
        <v>123</v>
      </c>
      <c r="B52" s="1047" t="s">
        <v>103</v>
      </c>
      <c r="C52" s="1057">
        <v>7300</v>
      </c>
      <c r="D52" s="1058">
        <v>19586.657597898691</v>
      </c>
      <c r="E52" s="1058">
        <v>35372</v>
      </c>
      <c r="F52" s="1059">
        <v>46515.607197943638</v>
      </c>
      <c r="G52" s="1060">
        <v>60567.331576384473</v>
      </c>
      <c r="H52" s="957"/>
      <c r="I52" s="957"/>
      <c r="J52" s="957"/>
    </row>
    <row r="53" spans="1:10" ht="25.5">
      <c r="A53" s="1046" t="s">
        <v>124</v>
      </c>
      <c r="B53" s="1047" t="s">
        <v>103</v>
      </c>
      <c r="C53" s="1057">
        <v>34424</v>
      </c>
      <c r="D53" s="1058">
        <v>12183.371930266103</v>
      </c>
      <c r="E53" s="1058">
        <v>72353</v>
      </c>
      <c r="F53" s="1059">
        <v>92929.835920382146</v>
      </c>
      <c r="G53" s="1060">
        <v>35776.024771554148</v>
      </c>
      <c r="H53" s="957"/>
      <c r="I53" s="957"/>
      <c r="J53" s="957"/>
    </row>
    <row r="54" spans="1:10">
      <c r="A54" s="1046" t="s">
        <v>125</v>
      </c>
      <c r="B54" s="1047" t="s">
        <v>103</v>
      </c>
      <c r="C54" s="1057">
        <v>16</v>
      </c>
      <c r="D54" s="1058">
        <v>13.723266393738868</v>
      </c>
      <c r="E54" s="1058">
        <v>41</v>
      </c>
      <c r="F54" s="1059">
        <v>96.926360980324844</v>
      </c>
      <c r="G54" s="1060">
        <v>69.038410087073999</v>
      </c>
      <c r="H54" s="957"/>
      <c r="I54" s="957"/>
      <c r="J54" s="957"/>
    </row>
    <row r="55" spans="1:10">
      <c r="A55" s="1046" t="s">
        <v>126</v>
      </c>
      <c r="B55" s="1047" t="s">
        <v>103</v>
      </c>
      <c r="C55" s="1057">
        <v>4029</v>
      </c>
      <c r="D55" s="1058">
        <v>2872.3756786358795</v>
      </c>
      <c r="E55" s="1058">
        <v>4338</v>
      </c>
      <c r="F55" s="1059">
        <v>4319.2523945303537</v>
      </c>
      <c r="G55" s="1060" t="s">
        <v>127</v>
      </c>
      <c r="H55" s="957"/>
      <c r="I55" s="957"/>
      <c r="J55" s="957"/>
    </row>
    <row r="56" spans="1:10">
      <c r="A56" s="1046" t="s">
        <v>128</v>
      </c>
      <c r="B56" s="1047" t="s">
        <v>103</v>
      </c>
      <c r="C56" s="1057">
        <v>93</v>
      </c>
      <c r="D56" s="1058">
        <v>5159.8623399973203</v>
      </c>
      <c r="E56" s="1058">
        <v>10529</v>
      </c>
      <c r="F56" s="1059">
        <v>8992.2732405969473</v>
      </c>
      <c r="G56" s="1060">
        <v>7461.0094059759103</v>
      </c>
      <c r="H56" s="957"/>
      <c r="I56" s="957"/>
      <c r="J56" s="957"/>
    </row>
    <row r="57" spans="1:10" ht="25.5">
      <c r="A57" s="1046" t="s">
        <v>129</v>
      </c>
      <c r="B57" s="1047" t="s">
        <v>103</v>
      </c>
      <c r="C57" s="1057">
        <v>0</v>
      </c>
      <c r="D57" s="1058">
        <v>0</v>
      </c>
      <c r="E57" s="1058">
        <v>0</v>
      </c>
      <c r="F57" s="1059">
        <v>0</v>
      </c>
      <c r="G57" s="1060">
        <v>877.18144927419178</v>
      </c>
      <c r="H57" s="957"/>
      <c r="I57" s="957"/>
      <c r="J57" s="957"/>
    </row>
    <row r="58" spans="1:10">
      <c r="A58" s="1046" t="s">
        <v>130</v>
      </c>
      <c r="B58" s="1047" t="s">
        <v>103</v>
      </c>
      <c r="C58" s="1057">
        <v>0</v>
      </c>
      <c r="D58" s="1058">
        <v>0</v>
      </c>
      <c r="E58" s="1058">
        <v>0</v>
      </c>
      <c r="F58" s="1059">
        <v>0</v>
      </c>
      <c r="G58" s="1060">
        <v>9080.4630000001962</v>
      </c>
      <c r="H58" s="957"/>
      <c r="I58" s="957"/>
      <c r="J58" s="957"/>
    </row>
    <row r="59" spans="1:10">
      <c r="A59" s="1046" t="s">
        <v>131</v>
      </c>
      <c r="B59" s="1047" t="s">
        <v>103</v>
      </c>
      <c r="C59" s="1057">
        <v>0</v>
      </c>
      <c r="D59" s="1058">
        <v>0</v>
      </c>
      <c r="E59" s="1058">
        <v>0</v>
      </c>
      <c r="F59" s="1059">
        <v>0</v>
      </c>
      <c r="G59" s="1060">
        <v>6655.232722711994</v>
      </c>
      <c r="H59" s="957"/>
      <c r="I59" s="957"/>
      <c r="J59" s="957"/>
    </row>
    <row r="60" spans="1:10" ht="25.5">
      <c r="A60" s="1046" t="s">
        <v>132</v>
      </c>
      <c r="B60" s="1047" t="s">
        <v>103</v>
      </c>
      <c r="C60" s="1057">
        <v>0</v>
      </c>
      <c r="D60" s="1058">
        <v>0</v>
      </c>
      <c r="E60" s="1058">
        <v>0</v>
      </c>
      <c r="F60" s="1059">
        <v>0</v>
      </c>
      <c r="G60" s="1060">
        <v>8199.4331250001687</v>
      </c>
      <c r="H60" s="957"/>
      <c r="I60" s="957"/>
      <c r="J60" s="957"/>
    </row>
    <row r="61" spans="1:10" ht="13.5" thickBot="1">
      <c r="A61" s="1046" t="s">
        <v>133</v>
      </c>
      <c r="B61" s="1048" t="s">
        <v>103</v>
      </c>
      <c r="C61" s="1049">
        <v>432300</v>
      </c>
      <c r="D61" s="1050">
        <v>1016859.7421773004</v>
      </c>
      <c r="E61" s="1051">
        <v>2766753</v>
      </c>
      <c r="F61" s="1052">
        <v>3519782.867472535</v>
      </c>
      <c r="G61" s="1061">
        <v>3673219.0771497511</v>
      </c>
      <c r="H61" s="958"/>
      <c r="I61" s="958"/>
      <c r="J61" s="958"/>
    </row>
    <row r="62" spans="1:10" ht="13.5" thickBot="1">
      <c r="A62" s="78"/>
      <c r="B62" s="73"/>
      <c r="C62" s="73"/>
      <c r="D62" s="73"/>
      <c r="E62" s="73"/>
      <c r="F62" s="73"/>
      <c r="G62" s="975"/>
      <c r="H62" s="958"/>
      <c r="I62" s="958"/>
      <c r="J62" s="958"/>
    </row>
    <row r="63" spans="1:10" ht="13.5" thickBot="1">
      <c r="A63" s="204"/>
      <c r="B63" s="69"/>
      <c r="C63" s="1093" t="s">
        <v>72</v>
      </c>
      <c r="D63" s="1094"/>
      <c r="E63" s="1094"/>
      <c r="F63" s="1094"/>
      <c r="G63" s="1096"/>
      <c r="H63" s="992"/>
      <c r="I63" s="992"/>
      <c r="J63" s="992"/>
    </row>
    <row r="64" spans="1:10" ht="13.5" thickBot="1">
      <c r="A64" s="105" t="s">
        <v>134</v>
      </c>
      <c r="B64" s="192" t="s">
        <v>32</v>
      </c>
      <c r="C64" s="194" t="s">
        <v>74</v>
      </c>
      <c r="D64" s="195" t="s">
        <v>75</v>
      </c>
      <c r="E64" s="196" t="s">
        <v>76</v>
      </c>
      <c r="F64" s="196" t="s">
        <v>36</v>
      </c>
      <c r="G64" s="197" t="s">
        <v>37</v>
      </c>
      <c r="H64" s="957"/>
      <c r="I64" s="957"/>
      <c r="J64" s="957"/>
    </row>
    <row r="65" spans="1:10">
      <c r="A65" s="86" t="s">
        <v>117</v>
      </c>
      <c r="B65" s="117" t="s">
        <v>103</v>
      </c>
      <c r="C65" s="141">
        <v>35961.94</v>
      </c>
      <c r="D65" s="142">
        <v>34246.230000000003</v>
      </c>
      <c r="E65" s="136">
        <v>32176.021903932768</v>
      </c>
      <c r="F65" s="136">
        <v>29407.086630000307</v>
      </c>
      <c r="G65" s="1034">
        <v>26750.852646146115</v>
      </c>
      <c r="H65" s="958"/>
      <c r="I65" s="958"/>
      <c r="J65" s="994"/>
    </row>
    <row r="66" spans="1:10" ht="25.5">
      <c r="A66" s="114" t="s">
        <v>135</v>
      </c>
      <c r="B66" s="117" t="s">
        <v>136</v>
      </c>
      <c r="C66" s="123">
        <v>4751.2141630334263</v>
      </c>
      <c r="D66" s="118">
        <v>4286.6729252722498</v>
      </c>
      <c r="E66" s="126" t="s">
        <v>91</v>
      </c>
      <c r="F66" s="126" t="s">
        <v>91</v>
      </c>
      <c r="G66" s="184" t="s">
        <v>91</v>
      </c>
      <c r="H66" s="958"/>
      <c r="I66" s="958"/>
      <c r="J66" s="958"/>
    </row>
    <row r="67" spans="1:10">
      <c r="A67" s="114" t="s">
        <v>137</v>
      </c>
      <c r="B67" s="143" t="s">
        <v>138</v>
      </c>
      <c r="C67" s="123">
        <v>2.5213673053329906</v>
      </c>
      <c r="D67" s="118">
        <v>1.9697912472471593</v>
      </c>
      <c r="E67" s="126" t="s">
        <v>91</v>
      </c>
      <c r="F67" s="126" t="s">
        <v>91</v>
      </c>
      <c r="G67" s="184" t="s">
        <v>91</v>
      </c>
      <c r="H67" s="958"/>
      <c r="I67" s="958"/>
      <c r="J67" s="958"/>
    </row>
    <row r="68" spans="1:10">
      <c r="A68" s="114" t="s">
        <v>139</v>
      </c>
      <c r="B68" s="143" t="s">
        <v>140</v>
      </c>
      <c r="C68" s="144" t="s">
        <v>91</v>
      </c>
      <c r="D68" s="126" t="s">
        <v>91</v>
      </c>
      <c r="E68" s="126" t="s">
        <v>91</v>
      </c>
      <c r="F68" s="126" t="s">
        <v>91</v>
      </c>
      <c r="G68" s="184" t="s">
        <v>91</v>
      </c>
      <c r="H68" s="958"/>
      <c r="I68" s="958"/>
      <c r="J68" s="958"/>
    </row>
    <row r="69" spans="1:10">
      <c r="A69" s="114" t="s">
        <v>141</v>
      </c>
      <c r="B69" s="143" t="s">
        <v>142</v>
      </c>
      <c r="C69" s="123">
        <v>0.60594011693541594</v>
      </c>
      <c r="D69" s="118">
        <v>0.43780256446313748</v>
      </c>
      <c r="E69" s="129">
        <v>0.39567655657266776</v>
      </c>
      <c r="F69" s="129">
        <v>0.30296906782193322</v>
      </c>
      <c r="G69" s="185">
        <v>0.20235750435827193</v>
      </c>
      <c r="H69" s="958"/>
      <c r="I69" s="958"/>
      <c r="J69" s="958"/>
    </row>
    <row r="70" spans="1:10">
      <c r="A70" s="114" t="s">
        <v>143</v>
      </c>
      <c r="B70" s="143" t="s">
        <v>142</v>
      </c>
      <c r="C70" s="123">
        <v>0.65214601769911507</v>
      </c>
      <c r="D70" s="118">
        <v>0.55232291465066774</v>
      </c>
      <c r="E70" s="129">
        <v>0.46486393180670316</v>
      </c>
      <c r="F70" s="129">
        <v>0.35260295719424828</v>
      </c>
      <c r="G70" s="185">
        <v>0.27157398907795821</v>
      </c>
      <c r="H70" s="73"/>
      <c r="I70" s="73"/>
      <c r="J70" s="73"/>
    </row>
    <row r="71" spans="1:10" ht="25.5">
      <c r="A71" s="114" t="s">
        <v>144</v>
      </c>
      <c r="B71" s="143" t="s">
        <v>145</v>
      </c>
      <c r="C71" s="123">
        <v>21.469814925373136</v>
      </c>
      <c r="D71" s="118">
        <v>13.797836422240131</v>
      </c>
      <c r="E71" s="138">
        <v>8.1768797722827866</v>
      </c>
      <c r="F71" s="129">
        <v>6.3734474707412891</v>
      </c>
      <c r="G71" s="185">
        <v>5.8331558321295498</v>
      </c>
      <c r="H71" s="73"/>
      <c r="I71" s="73"/>
      <c r="J71" s="73"/>
    </row>
    <row r="72" spans="1:10" ht="13.5" thickBot="1">
      <c r="A72" s="114" t="s">
        <v>146</v>
      </c>
      <c r="B72" s="143" t="s">
        <v>103</v>
      </c>
      <c r="C72" s="145">
        <v>35962</v>
      </c>
      <c r="D72" s="119">
        <v>35000</v>
      </c>
      <c r="E72" s="146">
        <v>33000</v>
      </c>
      <c r="F72" s="146">
        <v>31000</v>
      </c>
      <c r="G72" s="405">
        <v>27000</v>
      </c>
      <c r="H72" s="958"/>
      <c r="I72" s="958"/>
      <c r="J72" s="958"/>
    </row>
    <row r="73" spans="1:10">
      <c r="A73" s="120"/>
      <c r="B73" s="73"/>
      <c r="C73" s="73"/>
      <c r="D73" s="73"/>
      <c r="E73" s="73"/>
      <c r="F73" s="73"/>
      <c r="G73" s="975"/>
      <c r="H73" s="958"/>
      <c r="I73" s="958"/>
      <c r="J73" s="958"/>
    </row>
    <row r="74" spans="1:10" ht="13.5" thickBot="1">
      <c r="A74" s="78"/>
      <c r="B74" s="73"/>
      <c r="C74" s="73"/>
      <c r="D74" s="73"/>
      <c r="E74" s="73"/>
      <c r="F74" s="73"/>
      <c r="G74" s="975"/>
      <c r="H74" s="958"/>
      <c r="I74" s="958"/>
      <c r="J74" s="958"/>
    </row>
    <row r="75" spans="1:10">
      <c r="A75" s="204"/>
      <c r="B75" s="69"/>
      <c r="C75" s="1090" t="s">
        <v>72</v>
      </c>
      <c r="D75" s="1091"/>
      <c r="E75" s="1091"/>
      <c r="F75" s="1091"/>
      <c r="G75" s="1092"/>
      <c r="H75" s="992"/>
      <c r="I75" s="992"/>
      <c r="J75" s="992"/>
    </row>
    <row r="76" spans="1:10">
      <c r="A76" s="105" t="s">
        <v>147</v>
      </c>
      <c r="B76" s="192" t="s">
        <v>32</v>
      </c>
      <c r="C76" s="179" t="s">
        <v>74</v>
      </c>
      <c r="D76" s="180" t="s">
        <v>75</v>
      </c>
      <c r="E76" s="181" t="s">
        <v>76</v>
      </c>
      <c r="F76" s="181" t="s">
        <v>36</v>
      </c>
      <c r="G76" s="182" t="s">
        <v>37</v>
      </c>
      <c r="H76" s="957"/>
      <c r="I76" s="957"/>
      <c r="J76" s="957"/>
    </row>
    <row r="77" spans="1:10">
      <c r="A77" s="114" t="s">
        <v>148</v>
      </c>
      <c r="B77" s="117" t="s">
        <v>103</v>
      </c>
      <c r="C77" s="123">
        <v>468261.94</v>
      </c>
      <c r="D77" s="118">
        <v>1051105.9721773004</v>
      </c>
      <c r="E77" s="129">
        <v>2798928</v>
      </c>
      <c r="F77" s="138">
        <v>3549189.9541025353</v>
      </c>
      <c r="G77" s="183">
        <v>3813569.9302819488</v>
      </c>
      <c r="H77" s="958"/>
      <c r="I77" s="958"/>
      <c r="J77" s="958"/>
    </row>
    <row r="78" spans="1:10" ht="25.5">
      <c r="A78" s="114" t="s">
        <v>135</v>
      </c>
      <c r="B78" s="117" t="s">
        <v>149</v>
      </c>
      <c r="C78" s="123">
        <v>61865.760338221691</v>
      </c>
      <c r="D78" s="118">
        <v>131569.15410906251</v>
      </c>
      <c r="E78" s="126" t="s">
        <v>91</v>
      </c>
      <c r="F78" s="126" t="s">
        <v>91</v>
      </c>
      <c r="G78" s="184" t="s">
        <v>91</v>
      </c>
      <c r="H78" s="958"/>
      <c r="I78" s="958"/>
      <c r="J78" s="958"/>
    </row>
    <row r="79" spans="1:10">
      <c r="A79" s="114" t="s">
        <v>137</v>
      </c>
      <c r="B79" s="117" t="s">
        <v>150</v>
      </c>
      <c r="C79" s="123">
        <v>32.830830201257179</v>
      </c>
      <c r="D79" s="118">
        <v>60.458022501281519</v>
      </c>
      <c r="E79" s="126" t="s">
        <v>91</v>
      </c>
      <c r="F79" s="126" t="s">
        <v>91</v>
      </c>
      <c r="G79" s="184" t="s">
        <v>91</v>
      </c>
      <c r="H79" s="958"/>
      <c r="I79" s="958"/>
      <c r="J79" s="958"/>
    </row>
    <row r="80" spans="1:10">
      <c r="A80" s="114" t="s">
        <v>139</v>
      </c>
      <c r="B80" s="117" t="s">
        <v>151</v>
      </c>
      <c r="C80" s="144" t="s">
        <v>91</v>
      </c>
      <c r="D80" s="126" t="s">
        <v>91</v>
      </c>
      <c r="E80" s="126" t="s">
        <v>91</v>
      </c>
      <c r="F80" s="126" t="s">
        <v>91</v>
      </c>
      <c r="G80" s="184" t="s">
        <v>91</v>
      </c>
      <c r="H80" s="958"/>
      <c r="I80" s="958"/>
      <c r="J80" s="958"/>
    </row>
    <row r="81" spans="1:10">
      <c r="A81" s="114" t="s">
        <v>141</v>
      </c>
      <c r="B81" s="143" t="s">
        <v>142</v>
      </c>
      <c r="C81" s="123">
        <v>7.889971861362449</v>
      </c>
      <c r="D81" s="118">
        <v>13.437300693879044</v>
      </c>
      <c r="E81" s="129">
        <v>34.419114844009393</v>
      </c>
      <c r="F81" s="129">
        <v>36.565838209230449</v>
      </c>
      <c r="G81" s="185">
        <v>28.847846608686712</v>
      </c>
      <c r="H81" s="958"/>
      <c r="I81" s="958"/>
      <c r="J81" s="958"/>
    </row>
    <row r="82" spans="1:10">
      <c r="A82" s="114" t="s">
        <v>143</v>
      </c>
      <c r="B82" s="143" t="s">
        <v>142</v>
      </c>
      <c r="C82" s="123">
        <v>8.4916208472363266</v>
      </c>
      <c r="D82" s="118">
        <v>16.95222843973454</v>
      </c>
      <c r="E82" s="129">
        <v>40.437586685159502</v>
      </c>
      <c r="F82" s="129">
        <v>42.556234461661091</v>
      </c>
      <c r="G82" s="185">
        <v>38.715266847526969</v>
      </c>
      <c r="H82" s="958"/>
      <c r="I82" s="958"/>
      <c r="J82" s="958"/>
    </row>
    <row r="83" spans="1:10" ht="26.25" thickBot="1">
      <c r="A83" s="114" t="s">
        <v>144</v>
      </c>
      <c r="B83" s="143" t="s">
        <v>145</v>
      </c>
      <c r="C83" s="130">
        <v>279.55936716417909</v>
      </c>
      <c r="D83" s="131">
        <v>423.49152787159562</v>
      </c>
      <c r="E83" s="132">
        <v>711.29047013977129</v>
      </c>
      <c r="F83" s="132">
        <v>769.22192329920574</v>
      </c>
      <c r="G83" s="186">
        <v>831.56779988703636</v>
      </c>
      <c r="H83" s="958"/>
      <c r="I83" s="958"/>
      <c r="J83" s="958"/>
    </row>
    <row r="84" spans="1:10">
      <c r="A84" s="120"/>
      <c r="B84" s="73"/>
      <c r="C84" s="73"/>
      <c r="D84" s="73"/>
      <c r="E84" s="73"/>
      <c r="F84" s="958"/>
      <c r="G84" s="975"/>
      <c r="H84" s="958"/>
      <c r="I84" s="958"/>
      <c r="J84" s="958"/>
    </row>
    <row r="85" spans="1:10" ht="13.5" thickBot="1">
      <c r="A85" s="78"/>
      <c r="B85" s="73"/>
      <c r="C85" s="73"/>
      <c r="D85" s="73"/>
      <c r="E85" s="73"/>
      <c r="F85" s="958"/>
      <c r="G85" s="975"/>
      <c r="H85" s="958"/>
      <c r="I85" s="958"/>
      <c r="J85" s="958"/>
    </row>
    <row r="86" spans="1:10">
      <c r="A86" s="204"/>
      <c r="B86" s="69"/>
      <c r="C86" s="1090" t="s">
        <v>72</v>
      </c>
      <c r="D86" s="1091"/>
      <c r="E86" s="1091"/>
      <c r="F86" s="1091"/>
      <c r="G86" s="1092"/>
      <c r="H86" s="992"/>
      <c r="I86" s="992"/>
      <c r="J86" s="992"/>
    </row>
    <row r="87" spans="1:10">
      <c r="A87" s="105" t="s">
        <v>152</v>
      </c>
      <c r="B87" s="192" t="s">
        <v>32</v>
      </c>
      <c r="C87" s="179" t="s">
        <v>74</v>
      </c>
      <c r="D87" s="180" t="s">
        <v>75</v>
      </c>
      <c r="E87" s="181" t="s">
        <v>76</v>
      </c>
      <c r="F87" s="181" t="s">
        <v>36</v>
      </c>
      <c r="G87" s="182" t="s">
        <v>37</v>
      </c>
      <c r="H87" s="957"/>
      <c r="I87" s="957"/>
      <c r="J87" s="957"/>
    </row>
    <row r="88" spans="1:10">
      <c r="A88" s="114" t="s">
        <v>153</v>
      </c>
      <c r="B88" s="117" t="s">
        <v>154</v>
      </c>
      <c r="C88" s="147">
        <v>0</v>
      </c>
      <c r="D88" s="118">
        <v>0.53720000000000001</v>
      </c>
      <c r="E88" s="91">
        <v>0.59</v>
      </c>
      <c r="F88" s="91">
        <v>0.53</v>
      </c>
      <c r="G88" s="264"/>
      <c r="H88" s="958"/>
      <c r="I88" s="958"/>
      <c r="J88" s="958"/>
    </row>
    <row r="89" spans="1:10">
      <c r="A89" s="114" t="s">
        <v>155</v>
      </c>
      <c r="B89" s="117" t="s">
        <v>154</v>
      </c>
      <c r="C89" s="147">
        <v>0</v>
      </c>
      <c r="D89" s="118">
        <v>18.559999999999999</v>
      </c>
      <c r="E89" s="91">
        <v>0.1</v>
      </c>
      <c r="F89" s="91">
        <v>0.1</v>
      </c>
      <c r="G89" s="264"/>
      <c r="H89" s="958"/>
      <c r="I89" s="958"/>
      <c r="J89" s="958"/>
    </row>
    <row r="90" spans="1:10">
      <c r="A90" s="114" t="s">
        <v>156</v>
      </c>
      <c r="B90" s="117" t="s">
        <v>154</v>
      </c>
      <c r="C90" s="147">
        <v>0</v>
      </c>
      <c r="D90" s="118">
        <v>0.03</v>
      </c>
      <c r="E90" s="91">
        <v>0.1</v>
      </c>
      <c r="F90" s="91">
        <v>0.08</v>
      </c>
      <c r="G90" s="264"/>
      <c r="H90" s="958"/>
      <c r="I90" s="958"/>
      <c r="J90" s="958"/>
    </row>
    <row r="91" spans="1:10">
      <c r="A91" s="114" t="s">
        <v>157</v>
      </c>
      <c r="B91" s="117" t="s">
        <v>154</v>
      </c>
      <c r="C91" s="147">
        <v>0</v>
      </c>
      <c r="D91" s="118">
        <v>0.14000000000000001</v>
      </c>
      <c r="E91" s="91">
        <v>0.16</v>
      </c>
      <c r="F91" s="91">
        <v>0.05</v>
      </c>
      <c r="G91" s="264"/>
      <c r="H91" s="958"/>
      <c r="I91" s="958"/>
      <c r="J91" s="958"/>
    </row>
    <row r="92" spans="1:10">
      <c r="A92" s="205" t="s">
        <v>158</v>
      </c>
      <c r="B92" s="148" t="s">
        <v>154</v>
      </c>
      <c r="C92" s="144">
        <v>0</v>
      </c>
      <c r="D92" s="118">
        <v>0.25</v>
      </c>
      <c r="E92" s="91">
        <v>0.38</v>
      </c>
      <c r="F92" s="91">
        <v>0.26</v>
      </c>
      <c r="G92" s="264"/>
      <c r="H92" s="958"/>
      <c r="I92" s="958"/>
      <c r="J92" s="958"/>
    </row>
    <row r="93" spans="1:10" ht="13.5" thickBot="1">
      <c r="A93" s="206" t="s">
        <v>72</v>
      </c>
      <c r="B93" s="149" t="s">
        <v>154</v>
      </c>
      <c r="C93" s="150">
        <v>0</v>
      </c>
      <c r="D93" s="131">
        <v>19.517199999999999</v>
      </c>
      <c r="E93" s="151">
        <v>1.33</v>
      </c>
      <c r="F93" s="151">
        <v>1.02</v>
      </c>
      <c r="G93" s="265"/>
      <c r="H93" s="958"/>
      <c r="I93" s="958"/>
      <c r="J93" s="958"/>
    </row>
    <row r="94" spans="1:10">
      <c r="A94" s="120"/>
      <c r="B94" s="121"/>
      <c r="C94" s="73"/>
      <c r="D94" s="73"/>
      <c r="E94" s="73"/>
      <c r="F94" s="73"/>
      <c r="G94" s="975"/>
      <c r="H94" s="958"/>
      <c r="I94" s="958"/>
      <c r="J94" s="958"/>
    </row>
    <row r="95" spans="1:10" ht="13.5" thickBot="1">
      <c r="A95" s="78"/>
      <c r="B95" s="73"/>
      <c r="C95" s="73"/>
      <c r="D95" s="73"/>
      <c r="E95" s="73"/>
      <c r="F95" s="73"/>
      <c r="G95" s="975"/>
      <c r="H95" s="958"/>
      <c r="I95" s="958"/>
      <c r="J95" s="958"/>
    </row>
    <row r="96" spans="1:10">
      <c r="A96" s="204"/>
      <c r="B96" s="69"/>
      <c r="C96" s="1090" t="s">
        <v>72</v>
      </c>
      <c r="D96" s="1091"/>
      <c r="E96" s="1091"/>
      <c r="F96" s="1091"/>
      <c r="G96" s="1092"/>
      <c r="H96" s="992"/>
      <c r="I96" s="992"/>
      <c r="J96" s="992"/>
    </row>
    <row r="97" spans="1:10">
      <c r="A97" s="105" t="s">
        <v>159</v>
      </c>
      <c r="B97" s="192" t="s">
        <v>32</v>
      </c>
      <c r="C97" s="179" t="s">
        <v>74</v>
      </c>
      <c r="D97" s="180" t="s">
        <v>75</v>
      </c>
      <c r="E97" s="181" t="s">
        <v>76</v>
      </c>
      <c r="F97" s="181" t="s">
        <v>36</v>
      </c>
      <c r="G97" s="182" t="s">
        <v>37</v>
      </c>
      <c r="H97" s="957"/>
      <c r="I97" s="957"/>
      <c r="J97" s="957"/>
    </row>
    <row r="98" spans="1:10">
      <c r="A98" s="114" t="s">
        <v>160</v>
      </c>
      <c r="B98" s="117" t="s">
        <v>161</v>
      </c>
      <c r="C98" s="123">
        <v>152432</v>
      </c>
      <c r="D98" s="118">
        <v>166883</v>
      </c>
      <c r="E98" s="138">
        <v>159452</v>
      </c>
      <c r="F98" s="138">
        <v>125980.16</v>
      </c>
      <c r="G98" s="183">
        <v>102719.11117999999</v>
      </c>
      <c r="H98" s="958"/>
      <c r="I98" s="958"/>
      <c r="J98" s="958"/>
    </row>
    <row r="99" spans="1:10">
      <c r="A99" s="114" t="s">
        <v>162</v>
      </c>
      <c r="B99" s="117" t="s">
        <v>161</v>
      </c>
      <c r="C99" s="123">
        <v>106982</v>
      </c>
      <c r="D99" s="118">
        <v>192293</v>
      </c>
      <c r="E99" s="138">
        <v>318600</v>
      </c>
      <c r="F99" s="138">
        <v>647272.40999999992</v>
      </c>
      <c r="G99" s="183">
        <v>904844.69299999997</v>
      </c>
      <c r="H99" s="958"/>
      <c r="I99" s="958"/>
      <c r="J99" s="958"/>
    </row>
    <row r="100" spans="1:10">
      <c r="A100" s="114" t="s">
        <v>163</v>
      </c>
      <c r="B100" s="117" t="s">
        <v>161</v>
      </c>
      <c r="C100" s="123">
        <v>259414</v>
      </c>
      <c r="D100" s="118">
        <v>359176</v>
      </c>
      <c r="E100" s="138">
        <v>478052</v>
      </c>
      <c r="F100" s="138">
        <v>773252.57292000006</v>
      </c>
      <c r="G100" s="183">
        <v>1007563.80418</v>
      </c>
      <c r="H100" s="958"/>
      <c r="I100" s="958"/>
      <c r="J100" s="958"/>
    </row>
    <row r="101" spans="1:10">
      <c r="A101" s="114" t="s">
        <v>164</v>
      </c>
      <c r="B101" s="117" t="s">
        <v>161</v>
      </c>
      <c r="C101" s="123">
        <v>0</v>
      </c>
      <c r="D101" s="118">
        <v>0</v>
      </c>
      <c r="E101" s="138">
        <v>0</v>
      </c>
      <c r="F101" s="138">
        <v>0</v>
      </c>
      <c r="G101" s="183">
        <v>0</v>
      </c>
      <c r="H101" s="958"/>
      <c r="I101" s="958"/>
      <c r="J101" s="958"/>
    </row>
    <row r="102" spans="1:10">
      <c r="A102" s="114" t="s">
        <v>165</v>
      </c>
      <c r="B102" s="117" t="s">
        <v>161</v>
      </c>
      <c r="C102" s="123">
        <v>12971</v>
      </c>
      <c r="D102" s="118">
        <v>18459</v>
      </c>
      <c r="E102" s="138">
        <v>15456.686</v>
      </c>
      <c r="F102" s="138">
        <v>39881.89</v>
      </c>
      <c r="G102" s="183">
        <v>52927.93</v>
      </c>
      <c r="H102" s="958"/>
      <c r="I102" s="958"/>
      <c r="J102" s="958"/>
    </row>
    <row r="103" spans="1:10" ht="13.5" thickBot="1">
      <c r="A103" s="114" t="s">
        <v>166</v>
      </c>
      <c r="B103" s="117" t="s">
        <v>161</v>
      </c>
      <c r="C103" s="130">
        <v>259414</v>
      </c>
      <c r="D103" s="131">
        <v>359176</v>
      </c>
      <c r="E103" s="139">
        <v>478052</v>
      </c>
      <c r="F103" s="139">
        <v>773252.57292000006</v>
      </c>
      <c r="G103" s="1033">
        <v>1007563.80418</v>
      </c>
      <c r="H103" s="958"/>
      <c r="I103" s="958"/>
      <c r="J103" s="958"/>
    </row>
    <row r="104" spans="1:10">
      <c r="A104" s="1097" t="s">
        <v>167</v>
      </c>
      <c r="B104" s="1097"/>
      <c r="C104" s="1097"/>
      <c r="D104" s="1097"/>
      <c r="E104" s="1097"/>
      <c r="F104" s="1097"/>
      <c r="G104" s="1035"/>
      <c r="H104" s="974"/>
      <c r="I104" s="974"/>
      <c r="J104" s="974"/>
    </row>
    <row r="105" spans="1:10">
      <c r="A105" s="1097" t="s">
        <v>168</v>
      </c>
      <c r="B105" s="1097"/>
      <c r="C105" s="1097"/>
      <c r="D105" s="1097"/>
      <c r="E105" s="1097"/>
      <c r="F105" s="1097"/>
      <c r="G105" s="1035"/>
      <c r="H105" s="974"/>
      <c r="I105" s="974"/>
      <c r="J105" s="974"/>
    </row>
    <row r="106" spans="1:10" ht="13.5" thickBot="1">
      <c r="A106" s="207"/>
      <c r="B106" s="121"/>
      <c r="C106" s="73"/>
      <c r="D106" s="73"/>
      <c r="E106" s="73"/>
      <c r="F106" s="73"/>
      <c r="G106" s="975"/>
      <c r="H106" s="958"/>
      <c r="I106" s="958"/>
      <c r="J106" s="958"/>
    </row>
    <row r="107" spans="1:10" ht="13.5" thickBot="1">
      <c r="A107" s="204"/>
      <c r="B107" s="69"/>
      <c r="C107" s="1093" t="s">
        <v>72</v>
      </c>
      <c r="D107" s="1094"/>
      <c r="E107" s="1094"/>
      <c r="F107" s="1094"/>
      <c r="G107" s="1096"/>
      <c r="H107" s="992"/>
      <c r="I107" s="992"/>
      <c r="J107" s="992"/>
    </row>
    <row r="108" spans="1:10">
      <c r="A108" s="105" t="s">
        <v>169</v>
      </c>
      <c r="B108" s="192" t="s">
        <v>32</v>
      </c>
      <c r="C108" s="169" t="s">
        <v>74</v>
      </c>
      <c r="D108" s="170" t="s">
        <v>75</v>
      </c>
      <c r="E108" s="171" t="s">
        <v>76</v>
      </c>
      <c r="F108" s="171" t="s">
        <v>36</v>
      </c>
      <c r="G108" s="173" t="s">
        <v>37</v>
      </c>
      <c r="H108" s="957"/>
      <c r="I108" s="957"/>
      <c r="J108" s="957"/>
    </row>
    <row r="109" spans="1:10">
      <c r="A109" s="114" t="s">
        <v>170</v>
      </c>
      <c r="B109" s="117" t="s">
        <v>161</v>
      </c>
      <c r="C109" s="123">
        <v>259414</v>
      </c>
      <c r="D109" s="118">
        <v>359176</v>
      </c>
      <c r="E109" s="138">
        <v>478052</v>
      </c>
      <c r="F109" s="138">
        <v>773252.57292000006</v>
      </c>
      <c r="G109" s="183">
        <v>1007563.80418</v>
      </c>
      <c r="H109" s="958"/>
      <c r="I109" s="958"/>
      <c r="J109" s="958"/>
    </row>
    <row r="110" spans="1:10">
      <c r="A110" s="114" t="s">
        <v>171</v>
      </c>
      <c r="B110" s="117" t="s">
        <v>172</v>
      </c>
      <c r="C110" s="123">
        <v>4.3709919290973733</v>
      </c>
      <c r="D110" s="118">
        <v>4.5916929803254796</v>
      </c>
      <c r="E110" s="129">
        <v>5.8787245293227901</v>
      </c>
      <c r="F110" s="129">
        <v>7.9665018897005044</v>
      </c>
      <c r="G110" s="185">
        <v>7.6217419905292143</v>
      </c>
      <c r="H110" s="958"/>
      <c r="I110" s="958"/>
      <c r="J110" s="958"/>
    </row>
    <row r="111" spans="1:10">
      <c r="A111" s="114" t="s">
        <v>173</v>
      </c>
      <c r="B111" s="117" t="s">
        <v>172</v>
      </c>
      <c r="C111" s="123">
        <v>4.7043014652546065</v>
      </c>
      <c r="D111" s="118">
        <v>5.7927875620927685</v>
      </c>
      <c r="E111" s="129">
        <v>6.9066689782709201</v>
      </c>
      <c r="F111" s="129">
        <v>9.2716135841726626</v>
      </c>
      <c r="G111" s="185">
        <v>10.22876261819437</v>
      </c>
      <c r="H111" s="958"/>
      <c r="I111" s="958"/>
      <c r="J111" s="958"/>
    </row>
    <row r="112" spans="1:10" ht="26.25" thickBot="1">
      <c r="A112" s="114" t="s">
        <v>174</v>
      </c>
      <c r="B112" s="117" t="s">
        <v>175</v>
      </c>
      <c r="C112" s="130">
        <v>154.87402985074627</v>
      </c>
      <c r="D112" s="131">
        <v>144.7123287671233</v>
      </c>
      <c r="E112" s="139">
        <v>121.48716645489199</v>
      </c>
      <c r="F112" s="132">
        <v>167.58833396618988</v>
      </c>
      <c r="G112" s="186">
        <v>219.70427478848669</v>
      </c>
      <c r="H112" s="958"/>
      <c r="I112" s="958"/>
      <c r="J112" s="958"/>
    </row>
    <row r="113" spans="1:10">
      <c r="A113" s="120"/>
      <c r="B113" s="121"/>
      <c r="C113" s="73"/>
      <c r="D113" s="73"/>
      <c r="E113" s="73"/>
      <c r="F113" s="73"/>
      <c r="G113" s="975"/>
      <c r="H113" s="958"/>
      <c r="I113" s="958"/>
      <c r="J113" s="958"/>
    </row>
    <row r="114" spans="1:10" ht="13.5" thickBot="1">
      <c r="A114" s="78"/>
      <c r="B114" s="73"/>
      <c r="C114" s="73"/>
      <c r="D114" s="73"/>
      <c r="E114" s="73"/>
      <c r="F114" s="73"/>
      <c r="G114" s="975"/>
      <c r="H114" s="958"/>
      <c r="I114" s="958"/>
      <c r="J114" s="958"/>
    </row>
    <row r="115" spans="1:10">
      <c r="A115" s="204"/>
      <c r="B115" s="69"/>
      <c r="C115" s="1098" t="s">
        <v>72</v>
      </c>
      <c r="D115" s="1099"/>
      <c r="E115" s="1099"/>
      <c r="F115" s="1099"/>
      <c r="G115" s="1100"/>
      <c r="H115" s="992"/>
      <c r="I115" s="992"/>
      <c r="J115" s="992"/>
    </row>
    <row r="116" spans="1:10" ht="25.5">
      <c r="A116" s="105" t="s">
        <v>176</v>
      </c>
      <c r="B116" s="192" t="s">
        <v>32</v>
      </c>
      <c r="C116" s="200" t="s">
        <v>74</v>
      </c>
      <c r="D116" s="105" t="s">
        <v>75</v>
      </c>
      <c r="E116" s="201" t="s">
        <v>76</v>
      </c>
      <c r="F116" s="201" t="s">
        <v>36</v>
      </c>
      <c r="G116" s="1036" t="s">
        <v>37</v>
      </c>
      <c r="H116" s="957"/>
      <c r="I116" s="957"/>
      <c r="J116" s="957"/>
    </row>
    <row r="117" spans="1:10" ht="25.5">
      <c r="A117" s="114" t="s">
        <v>177</v>
      </c>
      <c r="B117" s="117" t="s">
        <v>161</v>
      </c>
      <c r="C117" s="123">
        <v>160521</v>
      </c>
      <c r="D117" s="118">
        <v>136370</v>
      </c>
      <c r="E117" s="129">
        <v>228254</v>
      </c>
      <c r="F117" s="129">
        <v>613980.18599999999</v>
      </c>
      <c r="G117" s="185">
        <v>914871.25899999996</v>
      </c>
      <c r="H117" s="958"/>
      <c r="I117" s="958"/>
      <c r="J117" s="958"/>
    </row>
    <row r="118" spans="1:10">
      <c r="A118" s="114" t="s">
        <v>178</v>
      </c>
      <c r="B118" s="117" t="s">
        <v>161</v>
      </c>
      <c r="C118" s="123">
        <v>0</v>
      </c>
      <c r="D118" s="126" t="s">
        <v>85</v>
      </c>
      <c r="E118" s="129">
        <v>0</v>
      </c>
      <c r="F118" s="129">
        <v>0</v>
      </c>
      <c r="G118" s="185">
        <v>0</v>
      </c>
      <c r="H118" s="958"/>
      <c r="I118" s="958"/>
      <c r="J118" s="958"/>
    </row>
    <row r="119" spans="1:10" ht="26.25" thickBot="1">
      <c r="A119" s="114" t="s">
        <v>179</v>
      </c>
      <c r="B119" s="117" t="s">
        <v>161</v>
      </c>
      <c r="C119" s="130">
        <v>160521</v>
      </c>
      <c r="D119" s="131">
        <v>136370</v>
      </c>
      <c r="E119" s="132">
        <v>228254</v>
      </c>
      <c r="F119" s="132">
        <v>613980.18599999999</v>
      </c>
      <c r="G119" s="186">
        <v>914871.25899999996</v>
      </c>
      <c r="H119" s="958"/>
      <c r="I119" s="958"/>
      <c r="J119" s="958"/>
    </row>
    <row r="120" spans="1:10" ht="12.75" customHeight="1">
      <c r="A120" s="1083" t="s">
        <v>180</v>
      </c>
      <c r="B120" s="1083"/>
      <c r="C120" s="1083"/>
      <c r="D120" s="1083"/>
      <c r="E120" s="1083"/>
      <c r="F120" s="1083"/>
      <c r="G120" s="1035"/>
      <c r="H120" s="974"/>
      <c r="I120" s="974"/>
      <c r="J120" s="974"/>
    </row>
    <row r="121" spans="1:10" ht="13.5" thickBot="1">
      <c r="A121" s="207"/>
      <c r="B121" s="153"/>
      <c r="C121" s="73"/>
      <c r="D121" s="73"/>
      <c r="E121" s="73"/>
      <c r="F121" s="73"/>
      <c r="G121" s="975"/>
      <c r="H121" s="958"/>
      <c r="I121" s="958"/>
      <c r="J121" s="958"/>
    </row>
    <row r="122" spans="1:10">
      <c r="A122" s="204"/>
      <c r="B122" s="69"/>
      <c r="C122" s="1098" t="s">
        <v>72</v>
      </c>
      <c r="D122" s="1099"/>
      <c r="E122" s="1099"/>
      <c r="F122" s="1099"/>
      <c r="G122" s="1100"/>
      <c r="H122" s="992"/>
      <c r="I122" s="992"/>
      <c r="J122" s="992"/>
    </row>
    <row r="123" spans="1:10">
      <c r="A123" s="105" t="s">
        <v>181</v>
      </c>
      <c r="B123" s="192" t="s">
        <v>32</v>
      </c>
      <c r="C123" s="200" t="s">
        <v>74</v>
      </c>
      <c r="D123" s="105" t="s">
        <v>75</v>
      </c>
      <c r="E123" s="201" t="s">
        <v>76</v>
      </c>
      <c r="F123" s="201" t="s">
        <v>36</v>
      </c>
      <c r="G123" s="1036" t="s">
        <v>37</v>
      </c>
      <c r="H123" s="957"/>
      <c r="I123" s="957"/>
      <c r="J123" s="957"/>
    </row>
    <row r="124" spans="1:10">
      <c r="A124" s="114" t="s">
        <v>182</v>
      </c>
      <c r="B124" s="117" t="s">
        <v>161</v>
      </c>
      <c r="C124" s="123">
        <v>216533</v>
      </c>
      <c r="D124" s="118">
        <v>318708</v>
      </c>
      <c r="E124" s="129">
        <v>358746</v>
      </c>
      <c r="F124" s="129">
        <v>436175</v>
      </c>
      <c r="G124" s="185">
        <v>564239</v>
      </c>
      <c r="H124" s="958"/>
      <c r="I124" s="958"/>
      <c r="J124" s="958"/>
    </row>
    <row r="125" spans="1:10">
      <c r="A125" s="114" t="s">
        <v>183</v>
      </c>
      <c r="B125" s="117" t="s">
        <v>184</v>
      </c>
      <c r="C125" s="123">
        <v>28607.874223807637</v>
      </c>
      <c r="D125" s="118">
        <v>39893.353360871195</v>
      </c>
      <c r="E125" s="128" t="s">
        <v>91</v>
      </c>
      <c r="F125" s="128" t="s">
        <v>91</v>
      </c>
      <c r="G125" s="1037" t="s">
        <v>91</v>
      </c>
      <c r="H125" s="958"/>
      <c r="I125" s="958"/>
      <c r="J125" s="958"/>
    </row>
    <row r="126" spans="1:10">
      <c r="A126" s="114" t="s">
        <v>185</v>
      </c>
      <c r="B126" s="117" t="s">
        <v>186</v>
      </c>
      <c r="C126" s="123">
        <v>15.181584384092416</v>
      </c>
      <c r="D126" s="118">
        <v>18.331601137633182</v>
      </c>
      <c r="E126" s="128" t="s">
        <v>91</v>
      </c>
      <c r="F126" s="128" t="s">
        <v>91</v>
      </c>
      <c r="G126" s="1037" t="s">
        <v>91</v>
      </c>
      <c r="H126" s="958"/>
      <c r="I126" s="958"/>
      <c r="J126" s="958"/>
    </row>
    <row r="127" spans="1:10">
      <c r="A127" s="114" t="s">
        <v>187</v>
      </c>
      <c r="B127" s="117" t="s">
        <v>188</v>
      </c>
      <c r="C127" s="127" t="s">
        <v>91</v>
      </c>
      <c r="D127" s="128" t="s">
        <v>91</v>
      </c>
      <c r="E127" s="128" t="s">
        <v>91</v>
      </c>
      <c r="F127" s="128" t="s">
        <v>91</v>
      </c>
      <c r="G127" s="1037" t="s">
        <v>91</v>
      </c>
      <c r="H127" s="958"/>
      <c r="I127" s="958"/>
      <c r="J127" s="958"/>
    </row>
    <row r="128" spans="1:10">
      <c r="A128" s="114" t="s">
        <v>189</v>
      </c>
      <c r="B128" s="117" t="s">
        <v>172</v>
      </c>
      <c r="C128" s="123">
        <v>3.6484692244182715</v>
      </c>
      <c r="D128" s="118">
        <v>4.0743515334364577</v>
      </c>
      <c r="E128" s="129">
        <v>4.4115889275569051</v>
      </c>
      <c r="F128" s="129">
        <v>4.4937308758229193</v>
      </c>
      <c r="G128" s="185">
        <v>4.2682002481164334</v>
      </c>
      <c r="H128" s="958"/>
      <c r="I128" s="958"/>
      <c r="J128" s="958"/>
    </row>
    <row r="129" spans="1:10">
      <c r="A129" s="114" t="s">
        <v>190</v>
      </c>
      <c r="B129" s="143" t="s">
        <v>172</v>
      </c>
      <c r="C129" s="123">
        <v>3.9266828666763383</v>
      </c>
      <c r="D129" s="118">
        <v>5.1401199922585636</v>
      </c>
      <c r="E129" s="129">
        <v>5.1829923717059643</v>
      </c>
      <c r="F129" s="129">
        <v>5.2299160671462825</v>
      </c>
      <c r="G129" s="185">
        <v>5.7281402596875219</v>
      </c>
      <c r="H129" s="958"/>
      <c r="I129" s="958"/>
      <c r="J129" s="958"/>
    </row>
    <row r="130" spans="1:10" ht="13.5" thickBot="1">
      <c r="A130" s="114" t="s">
        <v>191</v>
      </c>
      <c r="B130" s="143" t="s">
        <v>192</v>
      </c>
      <c r="C130" s="130">
        <v>129.2734328358209</v>
      </c>
      <c r="D130" s="131">
        <v>128.40773569701852</v>
      </c>
      <c r="E130" s="132">
        <v>91.167979669631507</v>
      </c>
      <c r="F130" s="132">
        <v>94.532943216298222</v>
      </c>
      <c r="G130" s="186">
        <v>123.03510684692543</v>
      </c>
      <c r="H130" s="958"/>
      <c r="I130" s="958"/>
      <c r="J130" s="958"/>
    </row>
    <row r="131" spans="1:10" ht="13.5" thickBot="1">
      <c r="A131" s="78"/>
      <c r="B131" s="73"/>
      <c r="C131" s="73"/>
      <c r="D131" s="73"/>
      <c r="E131" s="73"/>
      <c r="F131" s="73"/>
      <c r="G131" s="975"/>
      <c r="H131" s="958"/>
      <c r="I131" s="958"/>
      <c r="J131" s="958"/>
    </row>
    <row r="132" spans="1:10" ht="13.5" thickBot="1">
      <c r="A132" s="204"/>
      <c r="B132" s="69"/>
      <c r="C132" s="1093" t="s">
        <v>72</v>
      </c>
      <c r="D132" s="1094"/>
      <c r="E132" s="1094"/>
      <c r="F132" s="1094"/>
      <c r="G132" s="1096"/>
      <c r="H132" s="992"/>
      <c r="I132" s="992"/>
      <c r="J132" s="992"/>
    </row>
    <row r="133" spans="1:10">
      <c r="A133" s="105" t="s">
        <v>193</v>
      </c>
      <c r="B133" s="192" t="s">
        <v>32</v>
      </c>
      <c r="C133" s="169" t="s">
        <v>74</v>
      </c>
      <c r="D133" s="170" t="s">
        <v>75</v>
      </c>
      <c r="E133" s="171" t="s">
        <v>76</v>
      </c>
      <c r="F133" s="171" t="s">
        <v>36</v>
      </c>
      <c r="G133" s="173" t="s">
        <v>37</v>
      </c>
      <c r="H133" s="957"/>
      <c r="I133" s="957"/>
      <c r="J133" s="957"/>
    </row>
    <row r="134" spans="1:10">
      <c r="A134" s="114" t="s">
        <v>194</v>
      </c>
      <c r="B134" s="117" t="s">
        <v>154</v>
      </c>
      <c r="C134" s="123">
        <v>76.486000000000004</v>
      </c>
      <c r="D134" s="118">
        <v>83.414000000000001</v>
      </c>
      <c r="E134" s="138">
        <v>90.608999999999995</v>
      </c>
      <c r="F134" s="138">
        <v>2292.3980185666665</v>
      </c>
      <c r="G134" s="183">
        <v>3896.6427129999997</v>
      </c>
      <c r="H134" s="958"/>
      <c r="I134" s="958"/>
      <c r="J134" s="958"/>
    </row>
    <row r="135" spans="1:10">
      <c r="A135" s="114" t="s">
        <v>195</v>
      </c>
      <c r="B135" s="117" t="s">
        <v>154</v>
      </c>
      <c r="C135" s="144">
        <v>0</v>
      </c>
      <c r="D135" s="126">
        <v>0</v>
      </c>
      <c r="E135" s="138">
        <v>5.3620000000000001</v>
      </c>
      <c r="F135" s="138">
        <v>4794.0731519999999</v>
      </c>
      <c r="G135" s="183">
        <v>151.32499000000007</v>
      </c>
      <c r="H135" s="958"/>
      <c r="I135" s="958"/>
      <c r="J135" s="958"/>
    </row>
    <row r="136" spans="1:10">
      <c r="A136" s="114" t="s">
        <v>196</v>
      </c>
      <c r="B136" s="117" t="s">
        <v>154</v>
      </c>
      <c r="C136" s="123">
        <v>277</v>
      </c>
      <c r="D136" s="118">
        <v>72.510000000000005</v>
      </c>
      <c r="E136" s="138">
        <v>3159.7040000000002</v>
      </c>
      <c r="F136" s="138">
        <v>13224.401265</v>
      </c>
      <c r="G136" s="183">
        <v>10865.430059000002</v>
      </c>
      <c r="H136" s="958"/>
      <c r="I136" s="958"/>
      <c r="J136" s="958"/>
    </row>
    <row r="137" spans="1:10">
      <c r="A137" s="114" t="s">
        <v>197</v>
      </c>
      <c r="B137" s="117" t="s">
        <v>154</v>
      </c>
      <c r="C137" s="144">
        <v>0</v>
      </c>
      <c r="D137" s="126">
        <v>0</v>
      </c>
      <c r="E137" s="138">
        <v>0</v>
      </c>
      <c r="F137" s="138">
        <v>1.5944</v>
      </c>
      <c r="G137" s="183">
        <v>9.8486100000000008</v>
      </c>
      <c r="H137" s="958"/>
      <c r="I137" s="958"/>
      <c r="J137" s="958"/>
    </row>
    <row r="138" spans="1:10">
      <c r="A138" s="114" t="s">
        <v>198</v>
      </c>
      <c r="B138" s="117" t="s">
        <v>154</v>
      </c>
      <c r="C138" s="123">
        <v>14.628</v>
      </c>
      <c r="D138" s="118">
        <v>30.518999999999998</v>
      </c>
      <c r="E138" s="138">
        <v>46.026000000000003</v>
      </c>
      <c r="F138" s="138">
        <v>25.39415</v>
      </c>
      <c r="G138" s="183">
        <v>57.796609999999987</v>
      </c>
      <c r="H138" s="958"/>
      <c r="I138" s="958"/>
      <c r="J138" s="958"/>
    </row>
    <row r="139" spans="1:10">
      <c r="A139" s="114" t="s">
        <v>199</v>
      </c>
      <c r="B139" s="117" t="s">
        <v>154</v>
      </c>
      <c r="C139" s="123">
        <v>397.07600000000002</v>
      </c>
      <c r="D139" s="118">
        <v>19.152999999999999</v>
      </c>
      <c r="E139" s="138">
        <v>142.54</v>
      </c>
      <c r="F139" s="138">
        <v>356.75</v>
      </c>
      <c r="G139" s="183">
        <v>485.90541999999999</v>
      </c>
      <c r="H139" s="958"/>
      <c r="I139" s="958"/>
      <c r="J139" s="958"/>
    </row>
    <row r="140" spans="1:10" ht="13.5" thickBot="1">
      <c r="A140" s="114" t="s">
        <v>200</v>
      </c>
      <c r="B140" s="117" t="s">
        <v>154</v>
      </c>
      <c r="C140" s="130">
        <v>765.19</v>
      </c>
      <c r="D140" s="131">
        <v>205.596</v>
      </c>
      <c r="E140" s="139">
        <v>3444.241</v>
      </c>
      <c r="F140" s="139">
        <v>20694.610985566665</v>
      </c>
      <c r="G140" s="1033">
        <v>15466.948402</v>
      </c>
      <c r="H140" s="958"/>
      <c r="I140" s="958"/>
      <c r="J140" s="958"/>
    </row>
    <row r="141" spans="1:10" ht="13.5" thickBot="1">
      <c r="A141" s="78"/>
      <c r="B141" s="73"/>
      <c r="C141" s="73"/>
      <c r="D141" s="73"/>
      <c r="E141" s="73"/>
      <c r="F141" s="73"/>
      <c r="G141" s="975"/>
      <c r="H141" s="958"/>
      <c r="I141" s="958"/>
      <c r="J141" s="958"/>
    </row>
    <row r="142" spans="1:10">
      <c r="A142" s="204"/>
      <c r="B142" s="69"/>
      <c r="C142" s="1098" t="s">
        <v>72</v>
      </c>
      <c r="D142" s="1099"/>
      <c r="E142" s="1099"/>
      <c r="F142" s="1099"/>
      <c r="G142" s="1100"/>
      <c r="H142" s="992"/>
      <c r="I142" s="992"/>
      <c r="J142" s="992"/>
    </row>
    <row r="143" spans="1:10">
      <c r="A143" s="105" t="s">
        <v>201</v>
      </c>
      <c r="B143" s="192" t="s">
        <v>32</v>
      </c>
      <c r="C143" s="200" t="s">
        <v>74</v>
      </c>
      <c r="D143" s="105" t="s">
        <v>75</v>
      </c>
      <c r="E143" s="201" t="s">
        <v>76</v>
      </c>
      <c r="F143" s="201" t="s">
        <v>36</v>
      </c>
      <c r="G143" s="1036" t="s">
        <v>37</v>
      </c>
      <c r="H143" s="957"/>
      <c r="I143" s="957"/>
      <c r="J143" s="957"/>
    </row>
    <row r="144" spans="1:10">
      <c r="A144" s="114" t="s">
        <v>202</v>
      </c>
      <c r="B144" s="117" t="s">
        <v>154</v>
      </c>
      <c r="C144" s="123">
        <v>0</v>
      </c>
      <c r="D144" s="118">
        <v>0</v>
      </c>
      <c r="E144" s="129">
        <v>0</v>
      </c>
      <c r="F144" s="129">
        <v>0</v>
      </c>
      <c r="G144" s="185">
        <v>0</v>
      </c>
      <c r="H144" s="958"/>
      <c r="I144" s="958"/>
      <c r="J144" s="958"/>
    </row>
    <row r="145" spans="1:10">
      <c r="A145" s="114" t="s">
        <v>203</v>
      </c>
      <c r="B145" s="117" t="s">
        <v>154</v>
      </c>
      <c r="C145" s="123">
        <v>76.486000000000004</v>
      </c>
      <c r="D145" s="118">
        <v>83.414000000000001</v>
      </c>
      <c r="E145" s="138">
        <v>90.608999999999995</v>
      </c>
      <c r="F145" s="138">
        <v>7086.4711705666668</v>
      </c>
      <c r="G145" s="183">
        <v>4047.9677029999998</v>
      </c>
      <c r="H145" s="958"/>
      <c r="I145" s="958"/>
      <c r="J145" s="958"/>
    </row>
    <row r="146" spans="1:10">
      <c r="A146" s="114" t="s">
        <v>204</v>
      </c>
      <c r="B146" s="117" t="s">
        <v>154</v>
      </c>
      <c r="C146" s="123">
        <v>0</v>
      </c>
      <c r="D146" s="118">
        <v>0</v>
      </c>
      <c r="E146" s="129">
        <v>0</v>
      </c>
      <c r="F146" s="129">
        <v>0</v>
      </c>
      <c r="G146" s="185">
        <v>0</v>
      </c>
      <c r="H146" s="958"/>
      <c r="I146" s="958"/>
      <c r="J146" s="958"/>
    </row>
    <row r="147" spans="1:10">
      <c r="A147" s="114" t="s">
        <v>205</v>
      </c>
      <c r="B147" s="117" t="s">
        <v>154</v>
      </c>
      <c r="C147" s="123">
        <v>277</v>
      </c>
      <c r="D147" s="118">
        <v>72.510000000000005</v>
      </c>
      <c r="E147" s="138">
        <v>3159.7040000000002</v>
      </c>
      <c r="F147" s="138">
        <v>13225.995665</v>
      </c>
      <c r="G147" s="183">
        <v>10875.278669000001</v>
      </c>
      <c r="H147" s="958"/>
      <c r="I147" s="958"/>
      <c r="J147" s="958"/>
    </row>
    <row r="148" spans="1:10">
      <c r="A148" s="114" t="s">
        <v>206</v>
      </c>
      <c r="B148" s="117" t="s">
        <v>154</v>
      </c>
      <c r="C148" s="123">
        <v>76.486000000000004</v>
      </c>
      <c r="D148" s="118">
        <v>83.414000000000001</v>
      </c>
      <c r="E148" s="138">
        <v>90.608999999999995</v>
      </c>
      <c r="F148" s="138">
        <v>7086.4711705666668</v>
      </c>
      <c r="G148" s="183">
        <v>4047.9677029999998</v>
      </c>
      <c r="H148" s="958"/>
      <c r="I148" s="958"/>
      <c r="J148" s="958"/>
    </row>
    <row r="149" spans="1:10" ht="13.5" thickBot="1">
      <c r="A149" s="114" t="s">
        <v>207</v>
      </c>
      <c r="B149" s="117" t="s">
        <v>154</v>
      </c>
      <c r="C149" s="130">
        <v>277</v>
      </c>
      <c r="D149" s="131">
        <v>72.510000000000005</v>
      </c>
      <c r="E149" s="139">
        <v>3159.7040000000002</v>
      </c>
      <c r="F149" s="139">
        <v>13225.995665</v>
      </c>
      <c r="G149" s="1033">
        <v>10875.278669000001</v>
      </c>
      <c r="H149" s="958"/>
      <c r="I149" s="958"/>
      <c r="J149" s="958"/>
    </row>
    <row r="150" spans="1:10" ht="13.5" thickBot="1">
      <c r="A150" s="78"/>
      <c r="B150" s="73"/>
      <c r="C150" s="73"/>
      <c r="D150" s="73"/>
      <c r="E150" s="73"/>
      <c r="F150" s="73"/>
      <c r="G150" s="975"/>
      <c r="H150" s="958"/>
      <c r="I150" s="958"/>
      <c r="J150" s="958"/>
    </row>
    <row r="151" spans="1:10">
      <c r="A151" s="204"/>
      <c r="B151" s="69"/>
      <c r="C151" s="1098" t="s">
        <v>72</v>
      </c>
      <c r="D151" s="1099"/>
      <c r="E151" s="1099"/>
      <c r="F151" s="1099"/>
      <c r="G151" s="1100"/>
      <c r="H151" s="992"/>
      <c r="I151" s="992"/>
      <c r="J151" s="992"/>
    </row>
    <row r="152" spans="1:10">
      <c r="A152" s="105" t="s">
        <v>208</v>
      </c>
      <c r="B152" s="192" t="s">
        <v>32</v>
      </c>
      <c r="C152" s="200" t="s">
        <v>74</v>
      </c>
      <c r="D152" s="105" t="s">
        <v>75</v>
      </c>
      <c r="E152" s="201" t="s">
        <v>76</v>
      </c>
      <c r="F152" s="201" t="s">
        <v>36</v>
      </c>
      <c r="G152" s="1036" t="s">
        <v>37</v>
      </c>
      <c r="H152" s="957"/>
      <c r="I152" s="957"/>
      <c r="J152" s="957"/>
    </row>
    <row r="153" spans="1:10">
      <c r="A153" s="86" t="s">
        <v>200</v>
      </c>
      <c r="B153" s="154" t="s">
        <v>154</v>
      </c>
      <c r="C153" s="123">
        <v>765.19</v>
      </c>
      <c r="D153" s="118">
        <v>205.596</v>
      </c>
      <c r="E153" s="138">
        <v>3444.241</v>
      </c>
      <c r="F153" s="138">
        <v>20694.610985566665</v>
      </c>
      <c r="G153" s="183">
        <v>15466.948402</v>
      </c>
      <c r="H153" s="958"/>
      <c r="I153" s="958"/>
      <c r="J153" s="958"/>
    </row>
    <row r="154" spans="1:10" ht="25.5">
      <c r="A154" s="86" t="s">
        <v>209</v>
      </c>
      <c r="B154" s="154" t="s">
        <v>210</v>
      </c>
      <c r="C154" s="123">
        <v>101.09525696921655</v>
      </c>
      <c r="D154" s="118">
        <v>25.734885467517838</v>
      </c>
      <c r="E154" s="126" t="s">
        <v>91</v>
      </c>
      <c r="F154" s="126" t="s">
        <v>91</v>
      </c>
      <c r="G154" s="184" t="s">
        <v>91</v>
      </c>
      <c r="H154" s="958"/>
      <c r="I154" s="958"/>
      <c r="J154" s="958"/>
    </row>
    <row r="155" spans="1:10">
      <c r="A155" s="86" t="s">
        <v>211</v>
      </c>
      <c r="B155" s="154" t="s">
        <v>212</v>
      </c>
      <c r="C155" s="123">
        <v>5.3649081455776612E-2</v>
      </c>
      <c r="D155" s="118">
        <v>1.1825570326106755E-2</v>
      </c>
      <c r="E155" s="126" t="s">
        <v>91</v>
      </c>
      <c r="F155" s="126" t="s">
        <v>91</v>
      </c>
      <c r="G155" s="184" t="s">
        <v>91</v>
      </c>
      <c r="H155" s="958"/>
      <c r="I155" s="958"/>
      <c r="J155" s="958"/>
    </row>
    <row r="156" spans="1:10">
      <c r="A156" s="86" t="s">
        <v>213</v>
      </c>
      <c r="B156" s="154" t="s">
        <v>214</v>
      </c>
      <c r="C156" s="127" t="s">
        <v>91</v>
      </c>
      <c r="D156" s="128" t="s">
        <v>91</v>
      </c>
      <c r="E156" s="126" t="s">
        <v>91</v>
      </c>
      <c r="F156" s="126" t="s">
        <v>91</v>
      </c>
      <c r="G156" s="184" t="s">
        <v>91</v>
      </c>
      <c r="H156" s="958"/>
      <c r="I156" s="958"/>
      <c r="J156" s="958"/>
    </row>
    <row r="157" spans="1:10">
      <c r="A157" s="86" t="s">
        <v>215</v>
      </c>
      <c r="B157" s="154" t="s">
        <v>216</v>
      </c>
      <c r="C157" s="123">
        <v>1.2893056327823553E-2</v>
      </c>
      <c r="D157" s="118">
        <v>2.6283318205642843E-3</v>
      </c>
      <c r="E157" s="138">
        <f>E140/'Business Parameters'!E23</f>
        <v>4.2354689555946332E-2</v>
      </c>
      <c r="F157" s="129">
        <v>0.2132080296875912</v>
      </c>
      <c r="G157" s="185">
        <v>0.11700012407334563</v>
      </c>
      <c r="H157" s="958"/>
      <c r="I157" s="958"/>
      <c r="J157" s="958"/>
    </row>
    <row r="158" spans="1:10">
      <c r="A158" s="86" t="s">
        <v>217</v>
      </c>
      <c r="B158" s="121" t="s">
        <v>216</v>
      </c>
      <c r="C158" s="123">
        <v>1.3876215000725375E-2</v>
      </c>
      <c r="D158" s="118">
        <v>3.3158505902844979E-3</v>
      </c>
      <c r="E158" s="138">
        <f>E149/'Business Parameters'!E6</f>
        <v>4.564990753582987E-2</v>
      </c>
      <c r="F158" s="129">
        <v>0.24813682236890486</v>
      </c>
      <c r="G158" s="185">
        <v>0.15702007453580094</v>
      </c>
      <c r="H158" s="958"/>
      <c r="I158" s="958"/>
      <c r="J158" s="958"/>
    </row>
    <row r="159" spans="1:10" ht="26.25" thickBot="1">
      <c r="A159" s="86" t="s">
        <v>218</v>
      </c>
      <c r="B159" s="154" t="s">
        <v>219</v>
      </c>
      <c r="C159" s="130">
        <v>0.4568298507462687</v>
      </c>
      <c r="D159" s="131">
        <v>8.2834810636583406E-2</v>
      </c>
      <c r="E159" s="139">
        <v>0.87528360864040655</v>
      </c>
      <c r="F159" s="132">
        <v>4.4851779335861863</v>
      </c>
      <c r="G159" s="186">
        <v>3.3726446580898388</v>
      </c>
      <c r="H159" s="958"/>
      <c r="I159" s="958"/>
      <c r="J159" s="958"/>
    </row>
    <row r="160" spans="1:10">
      <c r="A160" s="78"/>
      <c r="B160" s="73"/>
      <c r="C160" s="73"/>
      <c r="D160" s="73"/>
      <c r="E160" s="73"/>
      <c r="F160" s="73"/>
      <c r="G160" s="975"/>
      <c r="H160" s="958"/>
      <c r="I160" s="958"/>
      <c r="J160" s="958"/>
    </row>
    <row r="161" spans="1:10" ht="13.5" thickBot="1">
      <c r="A161" s="78"/>
      <c r="B161" s="73"/>
      <c r="C161" s="73"/>
      <c r="D161" s="73"/>
      <c r="E161" s="73"/>
      <c r="F161" s="73"/>
      <c r="G161" s="975"/>
      <c r="H161" s="958"/>
      <c r="I161" s="958"/>
      <c r="J161" s="958"/>
    </row>
    <row r="162" spans="1:10">
      <c r="A162" s="105" t="s">
        <v>220</v>
      </c>
      <c r="B162" s="172" t="s">
        <v>32</v>
      </c>
      <c r="C162" s="169" t="s">
        <v>74</v>
      </c>
      <c r="D162" s="170" t="s">
        <v>75</v>
      </c>
      <c r="E162" s="171" t="s">
        <v>76</v>
      </c>
      <c r="F162" s="171" t="s">
        <v>36</v>
      </c>
      <c r="G162" s="173" t="s">
        <v>37</v>
      </c>
      <c r="H162" s="957"/>
      <c r="I162" s="957"/>
      <c r="J162" s="957"/>
    </row>
    <row r="163" spans="1:10" ht="13.5" thickBot="1">
      <c r="A163" s="155" t="s">
        <v>220</v>
      </c>
      <c r="B163" s="152" t="s">
        <v>66</v>
      </c>
      <c r="C163" s="156">
        <v>0</v>
      </c>
      <c r="D163" s="157">
        <v>0</v>
      </c>
      <c r="E163" s="158">
        <v>0</v>
      </c>
      <c r="F163" s="158">
        <v>0</v>
      </c>
      <c r="G163" s="1038">
        <v>0</v>
      </c>
      <c r="H163" s="73"/>
      <c r="I163" s="73"/>
      <c r="J163" s="73"/>
    </row>
    <row r="164" spans="1:10">
      <c r="A164" s="78"/>
      <c r="B164" s="73"/>
      <c r="C164" s="73"/>
      <c r="D164" s="73"/>
      <c r="E164" s="958"/>
      <c r="F164" s="958"/>
      <c r="G164" s="975"/>
      <c r="H164" s="958"/>
      <c r="I164" s="958"/>
      <c r="J164" s="958"/>
    </row>
    <row r="165" spans="1:10" ht="13.5" thickBot="1">
      <c r="A165" s="78"/>
      <c r="B165" s="73"/>
      <c r="C165" s="73"/>
      <c r="D165" s="73"/>
      <c r="E165" s="958"/>
      <c r="F165" s="958"/>
      <c r="G165" s="975"/>
      <c r="H165" s="958"/>
      <c r="I165" s="958"/>
      <c r="J165" s="958"/>
    </row>
    <row r="166" spans="1:10" ht="25.5">
      <c r="A166" s="202" t="s">
        <v>221</v>
      </c>
      <c r="B166" s="203" t="s">
        <v>32</v>
      </c>
      <c r="C166" s="169" t="s">
        <v>74</v>
      </c>
      <c r="D166" s="170" t="s">
        <v>75</v>
      </c>
      <c r="E166" s="171" t="s">
        <v>76</v>
      </c>
      <c r="F166" s="171" t="s">
        <v>36</v>
      </c>
      <c r="G166" s="173" t="s">
        <v>37</v>
      </c>
      <c r="H166" s="957"/>
      <c r="I166" s="957"/>
      <c r="J166" s="957"/>
    </row>
    <row r="167" spans="1:10" ht="13.5" thickBot="1">
      <c r="A167" s="208"/>
      <c r="B167" s="159" t="s">
        <v>44</v>
      </c>
      <c r="C167" s="156" t="s">
        <v>91</v>
      </c>
      <c r="D167" s="160" t="s">
        <v>91</v>
      </c>
      <c r="E167" s="161">
        <v>0.2</v>
      </c>
      <c r="F167" s="161">
        <v>1</v>
      </c>
      <c r="G167" s="1038"/>
      <c r="H167" s="958"/>
      <c r="I167" s="958"/>
      <c r="J167" s="958"/>
    </row>
    <row r="168" spans="1:10">
      <c r="A168" s="78"/>
      <c r="B168" s="73"/>
      <c r="C168" s="162"/>
      <c r="D168" s="162"/>
      <c r="E168" s="163"/>
      <c r="F168" s="163"/>
      <c r="G168" s="1039"/>
      <c r="H168" s="958"/>
      <c r="I168" s="958"/>
      <c r="J168" s="958"/>
    </row>
    <row r="169" spans="1:10" ht="13.5" thickBot="1">
      <c r="A169" s="78"/>
      <c r="B169" s="73"/>
      <c r="C169" s="73"/>
      <c r="D169" s="73"/>
      <c r="E169" s="73"/>
      <c r="F169" s="73"/>
      <c r="G169" s="975"/>
      <c r="H169" s="958"/>
      <c r="I169" s="958"/>
      <c r="J169" s="958"/>
    </row>
    <row r="170" spans="1:10" ht="25.5">
      <c r="A170" s="202" t="s">
        <v>222</v>
      </c>
      <c r="B170" s="1040" t="s">
        <v>32</v>
      </c>
      <c r="C170" s="169" t="s">
        <v>74</v>
      </c>
      <c r="D170" s="170" t="s">
        <v>75</v>
      </c>
      <c r="E170" s="171" t="s">
        <v>76</v>
      </c>
      <c r="F170" s="171" t="s">
        <v>36</v>
      </c>
      <c r="G170" s="173" t="s">
        <v>37</v>
      </c>
      <c r="H170" s="957"/>
      <c r="I170" s="957"/>
      <c r="J170" s="957"/>
    </row>
    <row r="171" spans="1:10" ht="13.5" thickBot="1">
      <c r="A171" s="209" t="s">
        <v>223</v>
      </c>
      <c r="B171" s="1045" t="s">
        <v>224</v>
      </c>
      <c r="C171" s="164" t="s">
        <v>91</v>
      </c>
      <c r="D171" s="165" t="s">
        <v>91</v>
      </c>
      <c r="E171" s="166">
        <v>8742.48</v>
      </c>
      <c r="F171" s="166">
        <v>8742.48</v>
      </c>
      <c r="G171" s="1038"/>
      <c r="H171" s="992"/>
      <c r="I171" s="992"/>
      <c r="J171" s="992"/>
    </row>
  </sheetData>
  <sheetProtection selectLockedCells="1" selectUnlockedCells="1"/>
  <mergeCells count="18">
    <mergeCell ref="C132:G132"/>
    <mergeCell ref="C142:G142"/>
    <mergeCell ref="C151:G151"/>
    <mergeCell ref="C75:G75"/>
    <mergeCell ref="C86:G86"/>
    <mergeCell ref="C96:G96"/>
    <mergeCell ref="C107:G107"/>
    <mergeCell ref="C115:G115"/>
    <mergeCell ref="C63:G63"/>
    <mergeCell ref="A104:F104"/>
    <mergeCell ref="A105:F105"/>
    <mergeCell ref="A120:F120"/>
    <mergeCell ref="C122:G122"/>
    <mergeCell ref="C3:G3"/>
    <mergeCell ref="C15:G15"/>
    <mergeCell ref="C26:G26"/>
    <mergeCell ref="C38:G38"/>
    <mergeCell ref="C48:G48"/>
  </mergeCells>
  <hyperlinks>
    <hyperlink ref="H1" location="Contents!A1" display="🏠 Contents" xr:uid="{8BA6CED3-1811-4077-8413-4CE1267B911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FC43-9229-4CAB-BA40-EDE7A77A51C8}">
  <sheetPr>
    <tabColor rgb="FF007A45"/>
  </sheetPr>
  <dimension ref="A1:N163"/>
  <sheetViews>
    <sheetView showGridLines="0" zoomScaleNormal="100" workbookViewId="0">
      <pane ySplit="1" topLeftCell="A2" activePane="bottomLeft" state="frozen"/>
      <selection pane="bottomLeft" activeCell="E48" sqref="E48:I48"/>
      <selection activeCell="H1" sqref="H1"/>
    </sheetView>
  </sheetViews>
  <sheetFormatPr defaultColWidth="9.7109375" defaultRowHeight="12.75"/>
  <cols>
    <col min="1" max="1" width="40.7109375" style="33" customWidth="1"/>
    <col min="2" max="2" width="15.7109375" style="33" customWidth="1"/>
    <col min="3" max="7" width="14.140625" style="35" customWidth="1"/>
    <col min="8" max="8" width="17.85546875" style="35" customWidth="1"/>
    <col min="9" max="13" width="14.140625" style="35" customWidth="1"/>
    <col min="14" max="15" width="9.7109375" style="33"/>
    <col min="16" max="16" width="10.7109375" style="33" bestFit="1" customWidth="1"/>
    <col min="17" max="16384" width="9.7109375" style="33"/>
  </cols>
  <sheetData>
    <row r="1" spans="1:13" s="62" customFormat="1" ht="30" customHeight="1">
      <c r="A1" s="74" t="s">
        <v>71</v>
      </c>
      <c r="B1" s="74"/>
      <c r="C1" s="74"/>
      <c r="D1" s="74"/>
      <c r="E1" s="74"/>
      <c r="F1" s="74"/>
      <c r="G1" s="74"/>
      <c r="H1" s="98" t="s">
        <v>30</v>
      </c>
      <c r="I1" s="300"/>
      <c r="J1" s="300"/>
      <c r="K1" s="300"/>
      <c r="L1" s="300"/>
      <c r="M1" s="300"/>
    </row>
    <row r="2" spans="1:13" ht="21" customHeight="1">
      <c r="A2" s="301" t="s">
        <v>1</v>
      </c>
      <c r="B2" s="302" t="s">
        <v>2</v>
      </c>
      <c r="C2" s="303" t="s">
        <v>3</v>
      </c>
      <c r="D2" s="305" t="s">
        <v>4</v>
      </c>
      <c r="E2" s="303" t="s">
        <v>5</v>
      </c>
      <c r="F2" s="303" t="s">
        <v>6</v>
      </c>
      <c r="G2" s="303" t="s">
        <v>7</v>
      </c>
      <c r="H2" s="303" t="s">
        <v>8</v>
      </c>
      <c r="I2" s="303" t="s">
        <v>9</v>
      </c>
      <c r="J2" s="304" t="s">
        <v>10</v>
      </c>
      <c r="K2" s="276"/>
      <c r="L2" s="276"/>
      <c r="M2" s="276"/>
    </row>
    <row r="3" spans="1:13" ht="13.5" thickBot="1">
      <c r="A3" s="78"/>
      <c r="B3" s="73"/>
      <c r="C3" s="276"/>
      <c r="D3" s="276"/>
      <c r="E3" s="276"/>
      <c r="F3" s="276"/>
      <c r="G3" s="276"/>
      <c r="H3" s="276"/>
      <c r="I3" s="276"/>
      <c r="J3" s="276"/>
      <c r="K3" s="276"/>
      <c r="L3" s="276"/>
      <c r="M3" s="276"/>
    </row>
    <row r="4" spans="1:13" ht="13.5" thickBot="1">
      <c r="A4" s="204"/>
      <c r="B4" s="69"/>
      <c r="C4" s="1101" t="s">
        <v>225</v>
      </c>
      <c r="D4" s="1102"/>
      <c r="E4" s="1103"/>
      <c r="F4" s="1110" t="s">
        <v>226</v>
      </c>
      <c r="G4" s="1111"/>
      <c r="H4" s="1111"/>
      <c r="I4" s="1101" t="s">
        <v>72</v>
      </c>
      <c r="J4" s="1102"/>
      <c r="K4" s="1102"/>
      <c r="L4" s="1102"/>
      <c r="M4" s="1103"/>
    </row>
    <row r="5" spans="1:13">
      <c r="A5" s="167" t="s">
        <v>73</v>
      </c>
      <c r="B5" s="168" t="s">
        <v>32</v>
      </c>
      <c r="C5" s="306" t="s">
        <v>76</v>
      </c>
      <c r="D5" s="306" t="s">
        <v>36</v>
      </c>
      <c r="E5" s="347" t="s">
        <v>37</v>
      </c>
      <c r="F5" s="307" t="s">
        <v>76</v>
      </c>
      <c r="G5" s="308" t="s">
        <v>36</v>
      </c>
      <c r="H5" s="348" t="s">
        <v>37</v>
      </c>
      <c r="I5" s="309" t="s">
        <v>74</v>
      </c>
      <c r="J5" s="310" t="s">
        <v>75</v>
      </c>
      <c r="K5" s="310" t="s">
        <v>76</v>
      </c>
      <c r="L5" s="310" t="s">
        <v>36</v>
      </c>
      <c r="M5" s="349" t="s">
        <v>37</v>
      </c>
    </row>
    <row r="6" spans="1:13" ht="24.75" customHeight="1">
      <c r="A6" s="116" t="s">
        <v>77</v>
      </c>
      <c r="B6" s="117" t="s">
        <v>78</v>
      </c>
      <c r="C6" s="266">
        <f t="shared" ref="C6:H6" si="0">SUM(C7:C12)</f>
        <v>188055.08396753229</v>
      </c>
      <c r="D6" s="266">
        <f t="shared" si="0"/>
        <v>248983.67985010147</v>
      </c>
      <c r="E6" s="327">
        <f t="shared" si="0"/>
        <v>288009.50624576653</v>
      </c>
      <c r="F6" s="267">
        <f t="shared" si="0"/>
        <v>88372.765293608667</v>
      </c>
      <c r="G6" s="266">
        <f t="shared" si="0"/>
        <v>341635.8298921081</v>
      </c>
      <c r="H6" s="327">
        <f t="shared" si="0"/>
        <v>550596.67743781477</v>
      </c>
      <c r="I6" s="268">
        <v>166534</v>
      </c>
      <c r="J6" s="266">
        <v>183062</v>
      </c>
      <c r="K6" s="266">
        <f t="shared" ref="K6:M13" si="1">SUM(C6,F6)</f>
        <v>276427.84926114097</v>
      </c>
      <c r="L6" s="266">
        <f t="shared" si="1"/>
        <v>590619.50974220957</v>
      </c>
      <c r="M6" s="342">
        <f t="shared" si="1"/>
        <v>838606.1836835813</v>
      </c>
    </row>
    <row r="7" spans="1:13" ht="25.5">
      <c r="A7" s="114" t="s">
        <v>79</v>
      </c>
      <c r="B7" s="117" t="s">
        <v>78</v>
      </c>
      <c r="C7" s="266">
        <v>2756.4941855328566</v>
      </c>
      <c r="D7" s="266">
        <v>3853.0154139154456</v>
      </c>
      <c r="E7" s="327">
        <v>2990.4618693027151</v>
      </c>
      <c r="F7" s="267">
        <v>25.174232958720005</v>
      </c>
      <c r="G7" s="266">
        <v>132.911763279616</v>
      </c>
      <c r="H7" s="327">
        <v>198.07823298739197</v>
      </c>
      <c r="I7" s="269">
        <v>1258</v>
      </c>
      <c r="J7" s="266">
        <v>2439</v>
      </c>
      <c r="K7" s="266">
        <f t="shared" si="1"/>
        <v>2781.6684184915766</v>
      </c>
      <c r="L7" s="266">
        <f t="shared" si="1"/>
        <v>3985.9271771950616</v>
      </c>
      <c r="M7" s="342">
        <f t="shared" si="1"/>
        <v>3188.5401022901069</v>
      </c>
    </row>
    <row r="8" spans="1:13" ht="25.5">
      <c r="A8" s="114" t="s">
        <v>80</v>
      </c>
      <c r="B8" s="117" t="s">
        <v>78</v>
      </c>
      <c r="C8" s="266">
        <v>4134.2044603226395</v>
      </c>
      <c r="D8" s="266">
        <v>3774.5944422731413</v>
      </c>
      <c r="E8" s="327">
        <v>3197.7086785221773</v>
      </c>
      <c r="F8" s="267">
        <v>0</v>
      </c>
      <c r="G8" s="266">
        <v>0</v>
      </c>
      <c r="H8" s="327">
        <v>0</v>
      </c>
      <c r="I8" s="269">
        <v>4142</v>
      </c>
      <c r="J8" s="266">
        <v>3876</v>
      </c>
      <c r="K8" s="266">
        <f t="shared" si="1"/>
        <v>4134.2044603226395</v>
      </c>
      <c r="L8" s="266">
        <f t="shared" si="1"/>
        <v>3774.5944422731413</v>
      </c>
      <c r="M8" s="342">
        <f t="shared" si="1"/>
        <v>3197.7086785221773</v>
      </c>
    </row>
    <row r="9" spans="1:13" ht="25.5">
      <c r="A9" s="114" t="s">
        <v>81</v>
      </c>
      <c r="B9" s="117" t="s">
        <v>78</v>
      </c>
      <c r="C9" s="266">
        <v>273.47581131839996</v>
      </c>
      <c r="D9" s="266">
        <v>244.642898304</v>
      </c>
      <c r="E9" s="327">
        <v>220.47751427040001</v>
      </c>
      <c r="F9" s="267">
        <v>972.45552075839998</v>
      </c>
      <c r="G9" s="266">
        <v>2082.0858094944001</v>
      </c>
      <c r="H9" s="327">
        <v>1398.8331435168</v>
      </c>
      <c r="I9" s="269">
        <v>120</v>
      </c>
      <c r="J9" s="266">
        <v>237</v>
      </c>
      <c r="K9" s="266">
        <f t="shared" si="1"/>
        <v>1245.9313320767999</v>
      </c>
      <c r="L9" s="266">
        <f t="shared" si="1"/>
        <v>2326.7287077984001</v>
      </c>
      <c r="M9" s="342">
        <f t="shared" si="1"/>
        <v>1619.3106577871999</v>
      </c>
    </row>
    <row r="10" spans="1:13" ht="25.5">
      <c r="A10" s="114" t="s">
        <v>82</v>
      </c>
      <c r="B10" s="117" t="s">
        <v>78</v>
      </c>
      <c r="C10" s="266">
        <v>0</v>
      </c>
      <c r="D10" s="266">
        <v>0</v>
      </c>
      <c r="E10" s="327">
        <v>0</v>
      </c>
      <c r="F10" s="267">
        <v>0</v>
      </c>
      <c r="G10" s="266">
        <v>0</v>
      </c>
      <c r="H10" s="327">
        <v>168.4043264</v>
      </c>
      <c r="I10" s="269">
        <v>0</v>
      </c>
      <c r="J10" s="266">
        <v>0</v>
      </c>
      <c r="K10" s="266">
        <f t="shared" si="1"/>
        <v>0</v>
      </c>
      <c r="L10" s="266">
        <f t="shared" si="1"/>
        <v>0</v>
      </c>
      <c r="M10" s="342">
        <f t="shared" si="1"/>
        <v>168.4043264</v>
      </c>
    </row>
    <row r="11" spans="1:13" ht="33" customHeight="1">
      <c r="A11" s="175" t="s">
        <v>83</v>
      </c>
      <c r="B11" s="176" t="s">
        <v>78</v>
      </c>
      <c r="C11" s="311">
        <v>168763.83321201944</v>
      </c>
      <c r="D11" s="311">
        <v>224607.75059855008</v>
      </c>
      <c r="E11" s="328">
        <v>262393.22644897667</v>
      </c>
      <c r="F11" s="312">
        <v>87375.135539891548</v>
      </c>
      <c r="G11" s="311">
        <v>313273.87914089666</v>
      </c>
      <c r="H11" s="328">
        <v>446489.97760801786</v>
      </c>
      <c r="I11" s="313">
        <v>161014</v>
      </c>
      <c r="J11" s="311">
        <v>176510</v>
      </c>
      <c r="K11" s="311">
        <f t="shared" si="1"/>
        <v>256138.96875191099</v>
      </c>
      <c r="L11" s="311">
        <f t="shared" si="1"/>
        <v>537881.6297394468</v>
      </c>
      <c r="M11" s="343">
        <f t="shared" si="1"/>
        <v>708883.20405699452</v>
      </c>
    </row>
    <row r="12" spans="1:13" s="36" customFormat="1" ht="25.5">
      <c r="A12" s="114" t="s">
        <v>84</v>
      </c>
      <c r="B12" s="117" t="s">
        <v>78</v>
      </c>
      <c r="C12" s="270">
        <v>12127.076298338961</v>
      </c>
      <c r="D12" s="266">
        <v>16503.676497058801</v>
      </c>
      <c r="E12" s="327">
        <v>19207.631734694609</v>
      </c>
      <c r="F12" s="267">
        <v>0</v>
      </c>
      <c r="G12" s="266">
        <v>26146.953178437452</v>
      </c>
      <c r="H12" s="327">
        <v>102341.38412689269</v>
      </c>
      <c r="I12" s="269" t="s">
        <v>85</v>
      </c>
      <c r="J12" s="270" t="s">
        <v>85</v>
      </c>
      <c r="K12" s="266">
        <f t="shared" si="1"/>
        <v>12127.076298338961</v>
      </c>
      <c r="L12" s="266">
        <f t="shared" si="1"/>
        <v>42650.629675496253</v>
      </c>
      <c r="M12" s="342">
        <f t="shared" si="1"/>
        <v>121549.01586158731</v>
      </c>
    </row>
    <row r="13" spans="1:13" ht="26.25" thickBot="1">
      <c r="A13" s="114" t="s">
        <v>86</v>
      </c>
      <c r="B13" s="117" t="s">
        <v>78</v>
      </c>
      <c r="C13" s="271">
        <v>188055.08396753229</v>
      </c>
      <c r="D13" s="272">
        <f>D6</f>
        <v>248983.67985010147</v>
      </c>
      <c r="E13" s="329">
        <f>E6</f>
        <v>288009.50624576653</v>
      </c>
      <c r="F13" s="273">
        <v>88372.765293608667</v>
      </c>
      <c r="G13" s="272">
        <f>G6</f>
        <v>341635.8298921081</v>
      </c>
      <c r="H13" s="329">
        <f>H6</f>
        <v>550596.67743781477</v>
      </c>
      <c r="I13" s="274">
        <v>166534</v>
      </c>
      <c r="J13" s="271">
        <v>183062</v>
      </c>
      <c r="K13" s="272">
        <f t="shared" si="1"/>
        <v>276427.84926114097</v>
      </c>
      <c r="L13" s="272">
        <f t="shared" si="1"/>
        <v>590619.50974220957</v>
      </c>
      <c r="M13" s="344">
        <f t="shared" si="1"/>
        <v>838606.1836835813</v>
      </c>
    </row>
    <row r="14" spans="1:13">
      <c r="A14" s="120"/>
      <c r="B14" s="121"/>
      <c r="C14" s="275"/>
      <c r="D14" s="986"/>
      <c r="E14" s="987"/>
      <c r="F14" s="986"/>
      <c r="G14" s="986"/>
      <c r="H14" s="987"/>
      <c r="I14" s="988"/>
      <c r="J14" s="277"/>
      <c r="K14" s="275"/>
      <c r="L14" s="986"/>
      <c r="M14" s="991"/>
    </row>
    <row r="15" spans="1:13" ht="13.5" thickBot="1">
      <c r="A15" s="78"/>
      <c r="B15" s="73"/>
      <c r="C15" s="276"/>
      <c r="D15" s="989"/>
      <c r="E15" s="990"/>
      <c r="F15" s="989"/>
      <c r="G15" s="989"/>
      <c r="H15" s="990"/>
      <c r="I15" s="989"/>
      <c r="J15" s="276"/>
      <c r="K15" s="277"/>
      <c r="L15" s="988"/>
      <c r="M15" s="991"/>
    </row>
    <row r="16" spans="1:13" ht="13.5" thickBot="1">
      <c r="A16" s="204"/>
      <c r="B16" s="69"/>
      <c r="C16" s="1101" t="s">
        <v>225</v>
      </c>
      <c r="D16" s="1102"/>
      <c r="E16" s="1104"/>
      <c r="F16" s="1110" t="s">
        <v>226</v>
      </c>
      <c r="G16" s="1111"/>
      <c r="H16" s="1112"/>
      <c r="I16" s="1105" t="s">
        <v>72</v>
      </c>
      <c r="J16" s="1106"/>
      <c r="K16" s="1106"/>
      <c r="L16" s="1106"/>
      <c r="M16" s="1107"/>
    </row>
    <row r="17" spans="1:13">
      <c r="A17" s="177" t="s">
        <v>87</v>
      </c>
      <c r="B17" s="178" t="s">
        <v>32</v>
      </c>
      <c r="C17" s="308" t="s">
        <v>76</v>
      </c>
      <c r="D17" s="308" t="s">
        <v>36</v>
      </c>
      <c r="E17" s="348" t="s">
        <v>37</v>
      </c>
      <c r="F17" s="307" t="s">
        <v>76</v>
      </c>
      <c r="G17" s="308" t="s">
        <v>36</v>
      </c>
      <c r="H17" s="348" t="s">
        <v>37</v>
      </c>
      <c r="I17" s="314" t="s">
        <v>74</v>
      </c>
      <c r="J17" s="315" t="s">
        <v>75</v>
      </c>
      <c r="K17" s="316" t="s">
        <v>76</v>
      </c>
      <c r="L17" s="316" t="s">
        <v>36</v>
      </c>
      <c r="M17" s="350" t="s">
        <v>37</v>
      </c>
    </row>
    <row r="18" spans="1:13">
      <c r="A18" s="86" t="s">
        <v>88</v>
      </c>
      <c r="B18" s="117" t="s">
        <v>78</v>
      </c>
      <c r="C18" s="278">
        <v>188055.08396753229</v>
      </c>
      <c r="D18" s="278">
        <v>248983.67985010147</v>
      </c>
      <c r="E18" s="327">
        <v>288009.50624576653</v>
      </c>
      <c r="F18" s="279">
        <v>88372.765293608667</v>
      </c>
      <c r="G18" s="278">
        <v>341635.8298921081</v>
      </c>
      <c r="H18" s="327">
        <v>550596.67743781477</v>
      </c>
      <c r="I18" s="267">
        <v>166534</v>
      </c>
      <c r="J18" s="266">
        <v>183062</v>
      </c>
      <c r="K18" s="278">
        <f>SUM(C18,F18)</f>
        <v>276427.84926114097</v>
      </c>
      <c r="L18" s="278">
        <f>SUM(D18,G18)</f>
        <v>590619.50974220957</v>
      </c>
      <c r="M18" s="333">
        <f>SUM(E18,H18)</f>
        <v>838606.1836835813</v>
      </c>
    </row>
    <row r="19" spans="1:13" ht="25.5">
      <c r="A19" s="86" t="s">
        <v>89</v>
      </c>
      <c r="B19" s="117" t="s">
        <v>90</v>
      </c>
      <c r="C19" s="278">
        <f>C18/'Business Parameters'!E11</f>
        <v>19755.760475631079</v>
      </c>
      <c r="D19" s="278">
        <f>D18/'Business Parameters'!F11</f>
        <v>23271.677712879842</v>
      </c>
      <c r="E19" s="330">
        <f>E18/'Business Parameters'!G11</f>
        <v>22857.897321092587</v>
      </c>
      <c r="F19" s="281" t="s">
        <v>91</v>
      </c>
      <c r="G19" s="282" t="s">
        <v>91</v>
      </c>
      <c r="H19" s="331" t="s">
        <v>91</v>
      </c>
      <c r="I19" s="267">
        <v>22002.113885585943</v>
      </c>
      <c r="J19" s="266">
        <v>22914.257103517335</v>
      </c>
      <c r="K19" s="283" t="s">
        <v>91</v>
      </c>
      <c r="L19" s="283" t="s">
        <v>91</v>
      </c>
      <c r="M19" s="331" t="s">
        <v>91</v>
      </c>
    </row>
    <row r="20" spans="1:13">
      <c r="A20" s="86" t="s">
        <v>92</v>
      </c>
      <c r="B20" s="117" t="s">
        <v>93</v>
      </c>
      <c r="C20" s="278">
        <f>C18/'Business Parameters'!E16</f>
        <v>9.6480521187271382</v>
      </c>
      <c r="D20" s="278">
        <f>D18/'Business Parameters'!F16</f>
        <v>11.222845475197705</v>
      </c>
      <c r="E20" s="330">
        <f>E18/'Business Parameters'!G16</f>
        <v>11.652595256650724</v>
      </c>
      <c r="F20" s="281" t="s">
        <v>91</v>
      </c>
      <c r="G20" s="282" t="s">
        <v>91</v>
      </c>
      <c r="H20" s="331" t="s">
        <v>91</v>
      </c>
      <c r="I20" s="267">
        <v>11.676049257251535</v>
      </c>
      <c r="J20" s="266">
        <v>10.529448797825612</v>
      </c>
      <c r="K20" s="283" t="s">
        <v>91</v>
      </c>
      <c r="L20" s="283" t="s">
        <v>91</v>
      </c>
      <c r="M20" s="331" t="s">
        <v>91</v>
      </c>
    </row>
    <row r="21" spans="1:13">
      <c r="A21" s="86" t="s">
        <v>94</v>
      </c>
      <c r="B21" s="117" t="s">
        <v>95</v>
      </c>
      <c r="C21" s="283" t="s">
        <v>91</v>
      </c>
      <c r="D21" s="283" t="s">
        <v>91</v>
      </c>
      <c r="E21" s="331" t="s">
        <v>91</v>
      </c>
      <c r="F21" s="279">
        <f>F18/'Business Parameters'!C28</f>
        <v>91.497117360104141</v>
      </c>
      <c r="G21" s="284">
        <f>G18/'Business Parameters'!D28</f>
        <v>98.397133041698638</v>
      </c>
      <c r="H21" s="330">
        <f>H18/'Business Parameters'!E28</f>
        <v>92.18818112890429</v>
      </c>
      <c r="I21" s="281" t="s">
        <v>91</v>
      </c>
      <c r="J21" s="283" t="s">
        <v>91</v>
      </c>
      <c r="K21" s="283" t="s">
        <v>91</v>
      </c>
      <c r="L21" s="283" t="s">
        <v>91</v>
      </c>
      <c r="M21" s="331" t="s">
        <v>91</v>
      </c>
    </row>
    <row r="22" spans="1:13">
      <c r="A22" s="86" t="s">
        <v>96</v>
      </c>
      <c r="B22" s="117" t="s">
        <v>97</v>
      </c>
      <c r="C22" s="278">
        <f>C18/'Business Parameters'!E23</f>
        <v>2.3125602130809808</v>
      </c>
      <c r="D22" s="278">
        <f>D18/'Business Parameters'!F23</f>
        <v>2.9687212182105602</v>
      </c>
      <c r="E22" s="330">
        <f>E18/'Business Parameters'!G23</f>
        <v>3.1522613033925806</v>
      </c>
      <c r="F22" s="279"/>
      <c r="G22" s="278">
        <f>G18/'Business Parameters'!D33</f>
        <v>25.893271933614379</v>
      </c>
      <c r="H22" s="330">
        <f>H18/'Business Parameters'!E33</f>
        <v>13.48510108836186</v>
      </c>
      <c r="I22" s="267">
        <v>2.8060118957353959</v>
      </c>
      <c r="J22" s="266">
        <v>2.3402579803893997</v>
      </c>
      <c r="K22" s="278">
        <f>K18/'Business Parameters'!E5</f>
        <v>3.3993021220273363</v>
      </c>
      <c r="L22" s="278">
        <f>L18/'Business Parameters'!F5</f>
        <v>6.0849088709622574</v>
      </c>
      <c r="M22" s="333">
        <f>M18/'Business Parameters'!G5</f>
        <v>6.3436577784772705</v>
      </c>
    </row>
    <row r="23" spans="1:13">
      <c r="A23" s="86" t="s">
        <v>98</v>
      </c>
      <c r="B23" s="117" t="s">
        <v>97</v>
      </c>
      <c r="C23" s="278"/>
      <c r="D23" s="278">
        <f>D18/'Business Parameters'!E24</f>
        <v>3.5971983334792745</v>
      </c>
      <c r="E23" s="330">
        <f>E18/'Business Parameters'!G24</f>
        <v>3.4401106800655334</v>
      </c>
      <c r="F23" s="279"/>
      <c r="G23" s="278">
        <f>G18/'Business Parameters'!D34</f>
        <v>81.110121057005728</v>
      </c>
      <c r="H23" s="330">
        <f>H18/'Business Parameters'!E34</f>
        <v>37.247779558775186</v>
      </c>
      <c r="I23" s="267">
        <v>3.0199840417815174</v>
      </c>
      <c r="J23" s="266">
        <v>2.9524224243597188</v>
      </c>
      <c r="K23" s="278">
        <f>K18/'Business Parameters'!E6</f>
        <v>3.9936987006059432</v>
      </c>
      <c r="L23" s="278">
        <f>L18/'Business Parameters'!F6</f>
        <v>7.0817687019449593</v>
      </c>
      <c r="M23" s="333">
        <f>M18/'Business Parameters'!G6</f>
        <v>8.5135090675774467</v>
      </c>
    </row>
    <row r="24" spans="1:13" ht="15" customHeight="1" thickBot="1">
      <c r="A24" s="86" t="s">
        <v>99</v>
      </c>
      <c r="B24" s="117" t="s">
        <v>100</v>
      </c>
      <c r="C24" s="285">
        <v>0</v>
      </c>
      <c r="D24" s="285"/>
      <c r="E24" s="332">
        <f>E18/'Business Parameters'!G25</f>
        <v>112.0223672678983</v>
      </c>
      <c r="F24" s="273">
        <v>0</v>
      </c>
      <c r="G24" s="272">
        <v>0</v>
      </c>
      <c r="H24" s="332">
        <f>H18/'Business Parameters'!E35</f>
        <v>273.24897143315872</v>
      </c>
      <c r="I24" s="273">
        <v>99.423283582089553</v>
      </c>
      <c r="J24" s="272">
        <v>73.755842062852537</v>
      </c>
      <c r="K24" s="285">
        <f>K18/'Business Parameters'!E7</f>
        <v>70.248500447558058</v>
      </c>
      <c r="L24" s="285">
        <f>L18/'Business Parameters'!F7</f>
        <v>128.00596223281525</v>
      </c>
      <c r="M24" s="334">
        <f>M18/'Business Parameters'!G7</f>
        <v>182.86222932481058</v>
      </c>
    </row>
    <row r="25" spans="1:13" ht="15" customHeight="1">
      <c r="A25" s="133"/>
      <c r="B25" s="121"/>
      <c r="C25" s="277"/>
      <c r="D25" s="988"/>
      <c r="E25" s="991"/>
      <c r="F25" s="277"/>
      <c r="G25" s="988"/>
      <c r="H25" s="991"/>
      <c r="I25" s="988"/>
      <c r="J25" s="988"/>
      <c r="K25" s="988"/>
      <c r="L25" s="988"/>
      <c r="M25" s="991"/>
    </row>
    <row r="26" spans="1:13" ht="13.5" thickBot="1">
      <c r="A26" s="78"/>
      <c r="B26" s="73"/>
      <c r="C26" s="276"/>
      <c r="D26" s="989"/>
      <c r="E26" s="990"/>
      <c r="F26" s="276"/>
      <c r="G26" s="989"/>
      <c r="H26" s="990"/>
      <c r="I26" s="989"/>
      <c r="J26" s="989"/>
      <c r="K26" s="989"/>
      <c r="L26" s="989"/>
      <c r="M26" s="990"/>
    </row>
    <row r="27" spans="1:13" ht="13.5" thickBot="1">
      <c r="A27" s="204"/>
      <c r="B27" s="69"/>
      <c r="C27" s="1101" t="s">
        <v>225</v>
      </c>
      <c r="D27" s="1102"/>
      <c r="E27" s="1104"/>
      <c r="F27" s="1110" t="s">
        <v>226</v>
      </c>
      <c r="G27" s="1111"/>
      <c r="H27" s="1112"/>
      <c r="I27" s="1101" t="s">
        <v>72</v>
      </c>
      <c r="J27" s="1102"/>
      <c r="K27" s="1102"/>
      <c r="L27" s="1102"/>
      <c r="M27" s="1104"/>
    </row>
    <row r="28" spans="1:13" ht="13.5" thickBot="1">
      <c r="A28" s="177" t="s">
        <v>101</v>
      </c>
      <c r="B28" s="178" t="s">
        <v>32</v>
      </c>
      <c r="C28" s="308" t="s">
        <v>76</v>
      </c>
      <c r="D28" s="308" t="s">
        <v>36</v>
      </c>
      <c r="E28" s="348" t="s">
        <v>37</v>
      </c>
      <c r="F28" s="307" t="s">
        <v>76</v>
      </c>
      <c r="G28" s="308" t="s">
        <v>36</v>
      </c>
      <c r="H28" s="351" t="s">
        <v>37</v>
      </c>
      <c r="I28" s="314" t="s">
        <v>74</v>
      </c>
      <c r="J28" s="315" t="s">
        <v>75</v>
      </c>
      <c r="K28" s="315" t="s">
        <v>76</v>
      </c>
      <c r="L28" s="315" t="s">
        <v>36</v>
      </c>
      <c r="M28" s="352" t="s">
        <v>37</v>
      </c>
    </row>
    <row r="29" spans="1:13">
      <c r="A29" s="114" t="s">
        <v>102</v>
      </c>
      <c r="B29" s="117" t="s">
        <v>103</v>
      </c>
      <c r="C29" s="278">
        <v>197.10691707463258</v>
      </c>
      <c r="D29" s="278">
        <v>275.51</v>
      </c>
      <c r="E29" s="330">
        <v>213.83709887041047</v>
      </c>
      <c r="F29" s="279">
        <v>1.8001182350590381</v>
      </c>
      <c r="G29" s="278">
        <v>10</v>
      </c>
      <c r="H29" s="340">
        <v>14.163857137318185</v>
      </c>
      <c r="I29" s="287">
        <v>80</v>
      </c>
      <c r="J29" s="288">
        <v>181</v>
      </c>
      <c r="K29" s="288">
        <f t="shared" ref="K29:M31" si="2">SUM(C29,F29)</f>
        <v>198.90703530969162</v>
      </c>
      <c r="L29" s="288">
        <f t="shared" si="2"/>
        <v>285.51</v>
      </c>
      <c r="M29" s="345">
        <f t="shared" si="2"/>
        <v>228.00095600772866</v>
      </c>
    </row>
    <row r="30" spans="1:13">
      <c r="A30" s="114" t="s">
        <v>104</v>
      </c>
      <c r="B30" s="117" t="s">
        <v>103</v>
      </c>
      <c r="C30" s="278">
        <v>258.21148340607465</v>
      </c>
      <c r="D30" s="278">
        <v>235.49967687975911</v>
      </c>
      <c r="E30" s="330">
        <v>190.30213336550003</v>
      </c>
      <c r="F30" s="278">
        <v>0</v>
      </c>
      <c r="G30" s="278">
        <v>0</v>
      </c>
      <c r="H30" s="340">
        <v>0</v>
      </c>
      <c r="I30" s="279">
        <v>338.16</v>
      </c>
      <c r="J30" s="278">
        <v>270</v>
      </c>
      <c r="K30" s="278">
        <f t="shared" si="2"/>
        <v>258.21148340607465</v>
      </c>
      <c r="L30" s="278">
        <f t="shared" si="2"/>
        <v>235.49967687975911</v>
      </c>
      <c r="M30" s="333">
        <f t="shared" si="2"/>
        <v>190.30213336550003</v>
      </c>
    </row>
    <row r="31" spans="1:13">
      <c r="A31" s="114" t="s">
        <v>105</v>
      </c>
      <c r="B31" s="117" t="s">
        <v>103</v>
      </c>
      <c r="C31" s="278">
        <v>25.466870808500001</v>
      </c>
      <c r="D31" s="278">
        <v>22.781865260000004</v>
      </c>
      <c r="E31" s="330">
        <v>14.346614904655</v>
      </c>
      <c r="F31" s="279">
        <v>90.557914408500011</v>
      </c>
      <c r="G31" s="278">
        <v>193.88994612349998</v>
      </c>
      <c r="H31" s="340">
        <v>91.022980245010018</v>
      </c>
      <c r="I31" s="278">
        <v>7.6</v>
      </c>
      <c r="J31" s="278">
        <v>15</v>
      </c>
      <c r="K31" s="278">
        <f t="shared" si="2"/>
        <v>116.02478521700002</v>
      </c>
      <c r="L31" s="278">
        <f t="shared" si="2"/>
        <v>216.67181138349997</v>
      </c>
      <c r="M31" s="346">
        <f t="shared" si="2"/>
        <v>105.36959514966502</v>
      </c>
    </row>
    <row r="32" spans="1:13">
      <c r="A32" s="114" t="s">
        <v>106</v>
      </c>
      <c r="B32" s="117" t="s">
        <v>103</v>
      </c>
      <c r="C32" s="278">
        <v>0</v>
      </c>
      <c r="D32" s="278">
        <v>0</v>
      </c>
      <c r="E32" s="330">
        <v>0</v>
      </c>
      <c r="F32" s="279">
        <v>0</v>
      </c>
      <c r="G32" s="278">
        <v>0</v>
      </c>
      <c r="H32" s="340">
        <v>10.864494028799999</v>
      </c>
      <c r="I32" s="283" t="s">
        <v>91</v>
      </c>
      <c r="J32" s="283" t="s">
        <v>91</v>
      </c>
      <c r="K32" s="283" t="s">
        <v>91</v>
      </c>
      <c r="L32" s="283" t="s">
        <v>91</v>
      </c>
      <c r="M32" s="346">
        <f>SUM(E32,H32)</f>
        <v>10.864494028799999</v>
      </c>
    </row>
    <row r="33" spans="1:13">
      <c r="A33" s="114" t="s">
        <v>107</v>
      </c>
      <c r="B33" s="117" t="s">
        <v>103</v>
      </c>
      <c r="C33" s="278">
        <v>60.441600000000001</v>
      </c>
      <c r="D33" s="278">
        <v>0</v>
      </c>
      <c r="E33" s="330">
        <v>0</v>
      </c>
      <c r="F33" s="279">
        <v>0</v>
      </c>
      <c r="G33" s="278">
        <v>0</v>
      </c>
      <c r="H33" s="340">
        <v>0</v>
      </c>
      <c r="I33" s="278">
        <v>176.25</v>
      </c>
      <c r="J33" s="278">
        <v>188</v>
      </c>
      <c r="K33" s="278">
        <f t="shared" ref="K33:L37" si="3">SUM(C33,F33)</f>
        <v>60.441600000000001</v>
      </c>
      <c r="L33" s="278">
        <f t="shared" si="3"/>
        <v>0</v>
      </c>
      <c r="M33" s="346">
        <f>SUM(E33,H33)</f>
        <v>0</v>
      </c>
    </row>
    <row r="34" spans="1:13">
      <c r="A34" s="114" t="s">
        <v>108</v>
      </c>
      <c r="B34" s="117" t="s">
        <v>103</v>
      </c>
      <c r="C34" s="278">
        <v>0</v>
      </c>
      <c r="D34" s="278">
        <v>14.225</v>
      </c>
      <c r="E34" s="330">
        <v>2.7440000000000002</v>
      </c>
      <c r="F34" s="279">
        <v>0</v>
      </c>
      <c r="G34" s="278">
        <v>0</v>
      </c>
      <c r="H34" s="340">
        <v>0</v>
      </c>
      <c r="I34" s="278">
        <v>21</v>
      </c>
      <c r="J34" s="278">
        <v>15</v>
      </c>
      <c r="K34" s="278">
        <f t="shared" si="3"/>
        <v>0</v>
      </c>
      <c r="L34" s="278">
        <f t="shared" si="3"/>
        <v>14.225</v>
      </c>
      <c r="M34" s="346">
        <f>SUM(E34,H34)</f>
        <v>2.7440000000000002</v>
      </c>
    </row>
    <row r="35" spans="1:13">
      <c r="A35" s="114" t="s">
        <v>109</v>
      </c>
      <c r="B35" s="117" t="s">
        <v>103</v>
      </c>
      <c r="C35" s="278">
        <v>3.4370000000000003</v>
      </c>
      <c r="D35" s="278">
        <v>3</v>
      </c>
      <c r="E35" s="330">
        <v>2.4558</v>
      </c>
      <c r="F35" s="279">
        <v>0</v>
      </c>
      <c r="G35" s="278">
        <v>0</v>
      </c>
      <c r="H35" s="340">
        <v>0</v>
      </c>
      <c r="I35" s="279">
        <v>5.6</v>
      </c>
      <c r="J35" s="278">
        <v>11</v>
      </c>
      <c r="K35" s="278">
        <f t="shared" si="3"/>
        <v>3.4370000000000003</v>
      </c>
      <c r="L35" s="278">
        <f t="shared" si="3"/>
        <v>3</v>
      </c>
      <c r="M35" s="333">
        <f>SUM(E35,H35)</f>
        <v>2.4558</v>
      </c>
    </row>
    <row r="36" spans="1:13">
      <c r="A36" s="114" t="s">
        <v>110</v>
      </c>
      <c r="B36" s="117" t="s">
        <v>103</v>
      </c>
      <c r="C36" s="278">
        <v>0</v>
      </c>
      <c r="D36" s="278">
        <v>0</v>
      </c>
      <c r="E36" s="330">
        <v>0</v>
      </c>
      <c r="F36" s="279">
        <v>0</v>
      </c>
      <c r="G36" s="278">
        <v>3.6926449999999997</v>
      </c>
      <c r="H36" s="340">
        <v>3.4835075</v>
      </c>
      <c r="I36" s="279">
        <v>0</v>
      </c>
      <c r="J36" s="278">
        <v>0</v>
      </c>
      <c r="K36" s="278">
        <f t="shared" si="3"/>
        <v>0</v>
      </c>
      <c r="L36" s="278">
        <f t="shared" si="3"/>
        <v>3.6926449999999997</v>
      </c>
      <c r="M36" s="333">
        <f>SUM(E36,H36)</f>
        <v>3.4835075</v>
      </c>
    </row>
    <row r="37" spans="1:13" ht="13.5" thickBot="1">
      <c r="A37" s="114" t="s">
        <v>111</v>
      </c>
      <c r="B37" s="117" t="s">
        <v>103</v>
      </c>
      <c r="C37" s="285">
        <v>33565.278124369346</v>
      </c>
      <c r="D37" s="285">
        <v>45354.592189920448</v>
      </c>
      <c r="E37" s="332">
        <v>51749.816616146156</v>
      </c>
      <c r="F37" s="290">
        <v>17377.957526399998</v>
      </c>
      <c r="G37" s="285">
        <v>63263.970093199998</v>
      </c>
      <c r="H37" s="341">
        <v>88057.816029999987</v>
      </c>
      <c r="I37" s="273">
        <v>35961.94</v>
      </c>
      <c r="J37" s="272">
        <v>35748.230000000003</v>
      </c>
      <c r="K37" s="285">
        <f t="shared" si="3"/>
        <v>50943.235650769348</v>
      </c>
      <c r="L37" s="285">
        <f t="shared" si="3"/>
        <v>108618.56228312044</v>
      </c>
      <c r="M37" s="334">
        <f>E37+H37</f>
        <v>139807.63264614614</v>
      </c>
    </row>
    <row r="38" spans="1:13" ht="13.5" thickBot="1">
      <c r="A38" s="78"/>
      <c r="B38" s="73"/>
      <c r="C38" s="989"/>
      <c r="D38" s="989"/>
      <c r="E38" s="990"/>
      <c r="F38" s="989"/>
      <c r="G38" s="989"/>
      <c r="H38" s="990"/>
      <c r="I38" s="989"/>
      <c r="J38" s="276"/>
      <c r="K38" s="276"/>
      <c r="L38" s="989"/>
      <c r="M38" s="990"/>
    </row>
    <row r="39" spans="1:13" ht="13.5" thickBot="1">
      <c r="A39" s="204"/>
      <c r="B39" s="69"/>
      <c r="C39" s="1101" t="s">
        <v>225</v>
      </c>
      <c r="D39" s="1102"/>
      <c r="E39" s="1104"/>
      <c r="F39" s="1110" t="s">
        <v>226</v>
      </c>
      <c r="G39" s="1111"/>
      <c r="H39" s="1113"/>
      <c r="I39" s="1105" t="s">
        <v>72</v>
      </c>
      <c r="J39" s="1106"/>
      <c r="K39" s="1106"/>
      <c r="L39" s="1106"/>
      <c r="M39" s="1107"/>
    </row>
    <row r="40" spans="1:13">
      <c r="A40" s="105" t="s">
        <v>112</v>
      </c>
      <c r="B40" s="178" t="s">
        <v>32</v>
      </c>
      <c r="C40" s="307" t="s">
        <v>76</v>
      </c>
      <c r="D40" s="308" t="s">
        <v>36</v>
      </c>
      <c r="E40" s="353" t="s">
        <v>37</v>
      </c>
      <c r="F40" s="307" t="s">
        <v>76</v>
      </c>
      <c r="G40" s="308" t="s">
        <v>36</v>
      </c>
      <c r="H40" s="353" t="s">
        <v>37</v>
      </c>
      <c r="I40" s="314" t="s">
        <v>74</v>
      </c>
      <c r="J40" s="315" t="s">
        <v>75</v>
      </c>
      <c r="K40" s="316" t="s">
        <v>76</v>
      </c>
      <c r="L40" s="316" t="s">
        <v>36</v>
      </c>
      <c r="M40" s="350" t="s">
        <v>37</v>
      </c>
    </row>
    <row r="41" spans="1:13">
      <c r="A41" s="86" t="s">
        <v>113</v>
      </c>
      <c r="B41" s="117" t="s">
        <v>103</v>
      </c>
      <c r="C41" s="279">
        <v>544.66387128920724</v>
      </c>
      <c r="D41" s="278">
        <v>551</v>
      </c>
      <c r="E41" s="333">
        <v>423.69</v>
      </c>
      <c r="F41" s="279">
        <v>92.358032643559042</v>
      </c>
      <c r="G41" s="278">
        <v>207.08663000030762</v>
      </c>
      <c r="H41" s="333">
        <v>119.53</v>
      </c>
      <c r="I41" s="267">
        <v>627.94000000000005</v>
      </c>
      <c r="J41" s="266">
        <v>681.23</v>
      </c>
      <c r="K41" s="278">
        <f t="shared" ref="K41:M42" si="4">SUM(C41,F41)</f>
        <v>637.02190393276624</v>
      </c>
      <c r="L41" s="278">
        <f t="shared" si="4"/>
        <v>758.08663000030765</v>
      </c>
      <c r="M41" s="333">
        <f t="shared" si="4"/>
        <v>543.22</v>
      </c>
    </row>
    <row r="42" spans="1:13">
      <c r="A42" s="86" t="s">
        <v>114</v>
      </c>
      <c r="B42" s="117" t="s">
        <v>103</v>
      </c>
      <c r="C42" s="279">
        <v>33565.278124369346</v>
      </c>
      <c r="D42" s="278">
        <v>45354.592189920426</v>
      </c>
      <c r="E42" s="333">
        <v>51749.816616146127</v>
      </c>
      <c r="F42" s="279">
        <v>17377.957526399998</v>
      </c>
      <c r="G42" s="278">
        <v>63263.970093199998</v>
      </c>
      <c r="H42" s="333">
        <v>88057.816029999987</v>
      </c>
      <c r="I42" s="267">
        <v>35334</v>
      </c>
      <c r="J42" s="266">
        <v>35067</v>
      </c>
      <c r="K42" s="278">
        <f t="shared" si="4"/>
        <v>50943.235650769348</v>
      </c>
      <c r="L42" s="278">
        <f t="shared" si="4"/>
        <v>108618.56228312042</v>
      </c>
      <c r="M42" s="333">
        <f t="shared" si="4"/>
        <v>139807.63264614611</v>
      </c>
    </row>
    <row r="43" spans="1:13">
      <c r="A43" s="86" t="s">
        <v>115</v>
      </c>
      <c r="B43" s="117" t="s">
        <v>103</v>
      </c>
      <c r="C43" s="279">
        <v>0</v>
      </c>
      <c r="D43" s="278">
        <v>0</v>
      </c>
      <c r="E43" s="333">
        <v>0</v>
      </c>
      <c r="F43" s="279">
        <v>0</v>
      </c>
      <c r="G43" s="278">
        <v>0</v>
      </c>
      <c r="H43" s="333">
        <v>0</v>
      </c>
      <c r="I43" s="279">
        <v>0</v>
      </c>
      <c r="J43" s="278">
        <v>33565</v>
      </c>
      <c r="K43" s="278">
        <v>31539</v>
      </c>
      <c r="L43" s="278">
        <v>28649</v>
      </c>
      <c r="M43" s="333">
        <v>26207.632646146114</v>
      </c>
    </row>
    <row r="44" spans="1:13">
      <c r="A44" s="86" t="s">
        <v>116</v>
      </c>
      <c r="B44" s="117" t="s">
        <v>103</v>
      </c>
      <c r="C44" s="279">
        <f>C41+C42</f>
        <v>34109.941995658555</v>
      </c>
      <c r="D44" s="278">
        <v>45905.628626618301</v>
      </c>
      <c r="E44" s="333">
        <v>52173.502263286689</v>
      </c>
      <c r="F44" s="279">
        <f>F41+F42</f>
        <v>17470.315559043556</v>
      </c>
      <c r="G44" s="278">
        <v>63471.056723200309</v>
      </c>
      <c r="H44" s="333">
        <v>88177.350868911119</v>
      </c>
      <c r="I44" s="279">
        <v>35961.94</v>
      </c>
      <c r="J44" s="278">
        <v>35748.230000000003</v>
      </c>
      <c r="K44" s="278">
        <f>SUM(C44,F44)</f>
        <v>51580.257554702112</v>
      </c>
      <c r="L44" s="278">
        <f>SUM(D44,G44)</f>
        <v>109376.68534981861</v>
      </c>
      <c r="M44" s="333">
        <f>SUM(E44,H44)</f>
        <v>140350.85313219781</v>
      </c>
    </row>
    <row r="45" spans="1:13">
      <c r="A45" s="86" t="s">
        <v>117</v>
      </c>
      <c r="B45" s="117" t="s">
        <v>103</v>
      </c>
      <c r="C45" s="279">
        <v>0</v>
      </c>
      <c r="D45" s="278">
        <v>0</v>
      </c>
      <c r="E45" s="333">
        <v>0</v>
      </c>
      <c r="F45" s="279">
        <v>0</v>
      </c>
      <c r="G45" s="278">
        <v>0</v>
      </c>
      <c r="H45" s="333">
        <v>0</v>
      </c>
      <c r="I45" s="267">
        <f>SUM(I41,I43)</f>
        <v>627.94000000000005</v>
      </c>
      <c r="J45" s="266">
        <f>SUM(J41,J43)</f>
        <v>34246.230000000003</v>
      </c>
      <c r="K45" s="266">
        <f>SUM(K41,K43)</f>
        <v>32176.021903932768</v>
      </c>
      <c r="L45" s="266">
        <f>SUM(L41,L43)</f>
        <v>29407.086630000307</v>
      </c>
      <c r="M45" s="342">
        <f>SUM(M41,M43)</f>
        <v>26750.852646146115</v>
      </c>
    </row>
    <row r="46" spans="1:13">
      <c r="A46" s="86" t="s">
        <v>118</v>
      </c>
      <c r="B46" s="117" t="s">
        <v>103</v>
      </c>
      <c r="C46" s="279">
        <v>0</v>
      </c>
      <c r="D46" s="278">
        <v>1739903.2267548668</v>
      </c>
      <c r="E46" s="333">
        <v>1348956.136844273</v>
      </c>
      <c r="F46" s="279">
        <v>0</v>
      </c>
      <c r="G46" s="278">
        <v>1779879.6407176685</v>
      </c>
      <c r="H46" s="333">
        <v>2324251.551935256</v>
      </c>
      <c r="I46" s="279">
        <v>432300</v>
      </c>
      <c r="J46" s="278">
        <v>1016859.7421773</v>
      </c>
      <c r="K46" s="278">
        <v>2766752</v>
      </c>
      <c r="L46" s="278">
        <f>SUM(D46,G46)</f>
        <v>3519782.867472535</v>
      </c>
      <c r="M46" s="333">
        <f>SUM(E46,H46)</f>
        <v>3673207.6887795292</v>
      </c>
    </row>
    <row r="47" spans="1:13" ht="13.5" thickBot="1">
      <c r="A47" s="86" t="s">
        <v>119</v>
      </c>
      <c r="B47" s="117" t="s">
        <v>103</v>
      </c>
      <c r="C47" s="290">
        <v>0</v>
      </c>
      <c r="D47" s="285">
        <v>0</v>
      </c>
      <c r="E47" s="334">
        <v>0</v>
      </c>
      <c r="F47" s="290">
        <v>0</v>
      </c>
      <c r="G47" s="285">
        <v>0</v>
      </c>
      <c r="H47" s="334">
        <v>0</v>
      </c>
      <c r="I47" s="290">
        <v>468261.94</v>
      </c>
      <c r="J47" s="285">
        <v>1051105.9721772999</v>
      </c>
      <c r="K47" s="285">
        <f>SUM(K45,I62)</f>
        <v>2798929.0219039326</v>
      </c>
      <c r="L47" s="285">
        <f>SUM(L45,J62)</f>
        <v>3549189.9541025353</v>
      </c>
      <c r="M47" s="334">
        <f>SUM(M44,K62)</f>
        <v>3813569.9302819488</v>
      </c>
    </row>
    <row r="48" spans="1:13" ht="13.5" thickBot="1">
      <c r="A48" s="78"/>
      <c r="B48" s="73"/>
      <c r="C48" s="276"/>
      <c r="D48" s="276"/>
      <c r="E48" s="990"/>
      <c r="F48" s="989"/>
      <c r="G48" s="989"/>
      <c r="H48" s="990"/>
      <c r="I48" s="989"/>
      <c r="J48" s="276"/>
      <c r="K48" s="276"/>
      <c r="L48" s="276"/>
      <c r="M48" s="990"/>
    </row>
    <row r="49" spans="1:13" ht="13.5" thickBot="1">
      <c r="A49" s="204"/>
      <c r="B49" s="69"/>
      <c r="C49" s="1101" t="s">
        <v>225</v>
      </c>
      <c r="D49" s="1103"/>
      <c r="E49" s="1119" t="s">
        <v>226</v>
      </c>
      <c r="F49" s="1103"/>
      <c r="G49" s="1105" t="s">
        <v>72</v>
      </c>
      <c r="H49" s="1108"/>
      <c r="I49" s="1106"/>
      <c r="J49" s="1106"/>
      <c r="K49" s="1109"/>
      <c r="L49" s="992"/>
      <c r="M49" s="975"/>
    </row>
    <row r="50" spans="1:13">
      <c r="A50" s="105" t="s">
        <v>120</v>
      </c>
      <c r="B50" s="192" t="s">
        <v>32</v>
      </c>
      <c r="C50" s="307" t="s">
        <v>36</v>
      </c>
      <c r="D50" s="353" t="s">
        <v>37</v>
      </c>
      <c r="E50" s="323" t="s">
        <v>36</v>
      </c>
      <c r="F50" s="354" t="s">
        <v>37</v>
      </c>
      <c r="G50" s="314" t="s">
        <v>74</v>
      </c>
      <c r="H50" s="339" t="s">
        <v>75</v>
      </c>
      <c r="I50" s="315" t="s">
        <v>76</v>
      </c>
      <c r="J50" s="315" t="s">
        <v>36</v>
      </c>
      <c r="K50" s="352" t="s">
        <v>37</v>
      </c>
      <c r="L50" s="957"/>
      <c r="M50" s="993"/>
    </row>
    <row r="51" spans="1:13">
      <c r="A51" s="105" t="s">
        <v>121</v>
      </c>
      <c r="B51" s="193" t="s">
        <v>103</v>
      </c>
      <c r="C51" s="307">
        <v>68197.41683927305</v>
      </c>
      <c r="D51" s="317">
        <v>100758.28665054614</v>
      </c>
      <c r="E51" s="324">
        <v>86061.53412702668</v>
      </c>
      <c r="F51" s="317">
        <v>208452.2904416497</v>
      </c>
      <c r="G51" s="307">
        <v>169975</v>
      </c>
      <c r="H51" s="322">
        <v>140731.46095065199</v>
      </c>
      <c r="I51" s="308">
        <v>167781</v>
      </c>
      <c r="J51" s="308">
        <f t="shared" ref="J51:J62" si="5">SUM(C51,E51)</f>
        <v>154258.95096629974</v>
      </c>
      <c r="K51" s="317">
        <f t="shared" ref="K51:K62" si="6">SUM(D51,F51)</f>
        <v>309210.57709219586</v>
      </c>
      <c r="L51" s="957"/>
      <c r="M51" s="993"/>
    </row>
    <row r="52" spans="1:13">
      <c r="A52" s="105" t="s">
        <v>122</v>
      </c>
      <c r="B52" s="193" t="s">
        <v>103</v>
      </c>
      <c r="C52" s="307">
        <v>1612523.8721923861</v>
      </c>
      <c r="D52" s="317">
        <v>1188591.4312307364</v>
      </c>
      <c r="E52" s="324">
        <v>1600146.1491994159</v>
      </c>
      <c r="F52" s="317">
        <v>2042426.6640781036</v>
      </c>
      <c r="G52" s="307">
        <v>216463</v>
      </c>
      <c r="H52" s="322">
        <v>836312.29041345697</v>
      </c>
      <c r="I52" s="308">
        <v>2476339</v>
      </c>
      <c r="J52" s="308">
        <f t="shared" si="5"/>
        <v>3212670.021391802</v>
      </c>
      <c r="K52" s="317">
        <f t="shared" si="6"/>
        <v>3231018.0953088403</v>
      </c>
      <c r="L52" s="957"/>
      <c r="M52" s="993"/>
    </row>
    <row r="53" spans="1:13" ht="25.5">
      <c r="A53" s="105" t="s">
        <v>123</v>
      </c>
      <c r="B53" s="193" t="s">
        <v>103</v>
      </c>
      <c r="C53" s="307">
        <v>20288.172587143858</v>
      </c>
      <c r="D53" s="317">
        <v>22671.578913478726</v>
      </c>
      <c r="E53" s="324">
        <v>26227.434610799781</v>
      </c>
      <c r="F53" s="317">
        <v>37895.752662905747</v>
      </c>
      <c r="G53" s="307">
        <v>7300</v>
      </c>
      <c r="H53" s="322">
        <v>19586.657597898691</v>
      </c>
      <c r="I53" s="308">
        <v>35372</v>
      </c>
      <c r="J53" s="308">
        <f t="shared" si="5"/>
        <v>46515.607197943638</v>
      </c>
      <c r="K53" s="317">
        <f t="shared" si="6"/>
        <v>60567.331576384473</v>
      </c>
      <c r="L53" s="957"/>
      <c r="M53" s="993"/>
    </row>
    <row r="54" spans="1:13" ht="25.5">
      <c r="A54" s="105" t="s">
        <v>124</v>
      </c>
      <c r="B54" s="193" t="s">
        <v>103</v>
      </c>
      <c r="C54" s="307">
        <v>29606.866992403062</v>
      </c>
      <c r="D54" s="317">
        <v>29683.361480821812</v>
      </c>
      <c r="E54" s="324">
        <v>63322.968927979076</v>
      </c>
      <c r="F54" s="317">
        <v>6092.6632907323392</v>
      </c>
      <c r="G54" s="307">
        <v>34424</v>
      </c>
      <c r="H54" s="322">
        <v>12183.371930266103</v>
      </c>
      <c r="I54" s="308">
        <v>72353</v>
      </c>
      <c r="J54" s="308">
        <f t="shared" si="5"/>
        <v>92929.835920382146</v>
      </c>
      <c r="K54" s="317">
        <f t="shared" si="6"/>
        <v>35776.024771554148</v>
      </c>
      <c r="L54" s="957"/>
      <c r="M54" s="993"/>
    </row>
    <row r="55" spans="1:13" ht="25.5">
      <c r="A55" s="105" t="s">
        <v>125</v>
      </c>
      <c r="B55" s="193" t="s">
        <v>103</v>
      </c>
      <c r="C55" s="307">
        <v>14.06413147775767</v>
      </c>
      <c r="D55" s="317">
        <v>4.6539509757447277</v>
      </c>
      <c r="E55" s="324">
        <v>82.862229502567175</v>
      </c>
      <c r="F55" s="317">
        <v>64.384459111329278</v>
      </c>
      <c r="G55" s="307">
        <v>16</v>
      </c>
      <c r="H55" s="322">
        <v>13.723266393738868</v>
      </c>
      <c r="I55" s="308">
        <v>41</v>
      </c>
      <c r="J55" s="308">
        <f t="shared" si="5"/>
        <v>96.926360980324844</v>
      </c>
      <c r="K55" s="317">
        <f t="shared" si="6"/>
        <v>69.038410087073999</v>
      </c>
      <c r="L55" s="957"/>
      <c r="M55" s="993"/>
    </row>
    <row r="56" spans="1:13">
      <c r="A56" s="105" t="s">
        <v>126</v>
      </c>
      <c r="B56" s="193" t="s">
        <v>103</v>
      </c>
      <c r="C56" s="307">
        <v>4237.632311180354</v>
      </c>
      <c r="D56" s="317">
        <v>3968.6009035750612</v>
      </c>
      <c r="E56" s="324">
        <v>81.620083350000058</v>
      </c>
      <c r="F56" s="317">
        <v>336.08938415206774</v>
      </c>
      <c r="G56" s="307">
        <v>4029</v>
      </c>
      <c r="H56" s="322">
        <v>2872.3756786358795</v>
      </c>
      <c r="I56" s="308">
        <v>4338</v>
      </c>
      <c r="J56" s="308">
        <f t="shared" si="5"/>
        <v>4319.2523945303537</v>
      </c>
      <c r="K56" s="317">
        <f t="shared" si="6"/>
        <v>4304.6902877271286</v>
      </c>
      <c r="L56" s="957"/>
      <c r="M56" s="993"/>
    </row>
    <row r="57" spans="1:13">
      <c r="A57" s="105" t="s">
        <v>128</v>
      </c>
      <c r="B57" s="193" t="s">
        <v>103</v>
      </c>
      <c r="C57" s="307">
        <v>5035.2017010025265</v>
      </c>
      <c r="D57" s="317">
        <v>4182.7856918369089</v>
      </c>
      <c r="E57" s="324">
        <v>3957.0715395944198</v>
      </c>
      <c r="F57" s="317">
        <v>3278.2237141390019</v>
      </c>
      <c r="G57" s="307">
        <v>93</v>
      </c>
      <c r="H57" s="322">
        <v>5159.8623399973203</v>
      </c>
      <c r="I57" s="308">
        <v>10529</v>
      </c>
      <c r="J57" s="308">
        <f t="shared" si="5"/>
        <v>8992.2732405969473</v>
      </c>
      <c r="K57" s="317">
        <f t="shared" si="6"/>
        <v>7461.0094059759103</v>
      </c>
      <c r="L57" s="957"/>
      <c r="M57" s="993"/>
    </row>
    <row r="58" spans="1:13" ht="25.5">
      <c r="A58" s="105" t="s">
        <v>129</v>
      </c>
      <c r="B58" s="193" t="s">
        <v>103</v>
      </c>
      <c r="C58" s="307" t="s">
        <v>91</v>
      </c>
      <c r="D58" s="307" t="s">
        <v>91</v>
      </c>
      <c r="E58" s="324" t="s">
        <v>91</v>
      </c>
      <c r="F58" s="317">
        <v>877.18144927419178</v>
      </c>
      <c r="G58" s="307">
        <v>0</v>
      </c>
      <c r="H58" s="322">
        <v>0</v>
      </c>
      <c r="I58" s="308">
        <v>0</v>
      </c>
      <c r="J58" s="308">
        <f t="shared" si="5"/>
        <v>0</v>
      </c>
      <c r="K58" s="317">
        <f t="shared" si="6"/>
        <v>877.18144927419178</v>
      </c>
      <c r="L58" s="957"/>
      <c r="M58" s="993"/>
    </row>
    <row r="59" spans="1:13">
      <c r="A59" s="105" t="s">
        <v>130</v>
      </c>
      <c r="B59" s="193" t="s">
        <v>103</v>
      </c>
      <c r="C59" s="307" t="s">
        <v>91</v>
      </c>
      <c r="D59" s="307" t="s">
        <v>91</v>
      </c>
      <c r="E59" s="324" t="s">
        <v>91</v>
      </c>
      <c r="F59" s="317">
        <v>9080.4630000001962</v>
      </c>
      <c r="G59" s="307">
        <v>0</v>
      </c>
      <c r="H59" s="322">
        <v>0</v>
      </c>
      <c r="I59" s="308">
        <v>0</v>
      </c>
      <c r="J59" s="308">
        <f t="shared" si="5"/>
        <v>0</v>
      </c>
      <c r="K59" s="317">
        <f t="shared" si="6"/>
        <v>9080.4630000001962</v>
      </c>
      <c r="L59" s="957"/>
      <c r="M59" s="993"/>
    </row>
    <row r="60" spans="1:13">
      <c r="A60" s="105" t="s">
        <v>131</v>
      </c>
      <c r="B60" s="193" t="s">
        <v>103</v>
      </c>
      <c r="C60" s="307" t="s">
        <v>91</v>
      </c>
      <c r="D60" s="307" t="s">
        <v>91</v>
      </c>
      <c r="E60" s="324" t="s">
        <v>91</v>
      </c>
      <c r="F60" s="317">
        <v>6655.232722711994</v>
      </c>
      <c r="G60" s="307">
        <v>0</v>
      </c>
      <c r="H60" s="322">
        <v>0</v>
      </c>
      <c r="I60" s="308">
        <v>0</v>
      </c>
      <c r="J60" s="308">
        <f t="shared" si="5"/>
        <v>0</v>
      </c>
      <c r="K60" s="317">
        <f t="shared" si="6"/>
        <v>6655.232722711994</v>
      </c>
      <c r="L60" s="957"/>
      <c r="M60" s="993"/>
    </row>
    <row r="61" spans="1:13" ht="25.5">
      <c r="A61" s="105" t="s">
        <v>132</v>
      </c>
      <c r="B61" s="193" t="s">
        <v>103</v>
      </c>
      <c r="C61" s="307" t="s">
        <v>91</v>
      </c>
      <c r="D61" s="307" t="s">
        <v>91</v>
      </c>
      <c r="E61" s="324" t="s">
        <v>91</v>
      </c>
      <c r="F61" s="317">
        <v>8199.4331250001687</v>
      </c>
      <c r="G61" s="307">
        <v>0</v>
      </c>
      <c r="H61" s="322">
        <v>0</v>
      </c>
      <c r="I61" s="308">
        <v>0</v>
      </c>
      <c r="J61" s="308">
        <f t="shared" si="5"/>
        <v>0</v>
      </c>
      <c r="K61" s="317">
        <f t="shared" si="6"/>
        <v>8199.4331250001687</v>
      </c>
      <c r="L61" s="957"/>
      <c r="M61" s="993"/>
    </row>
    <row r="62" spans="1:13" ht="13.5" thickBot="1">
      <c r="A62" s="114" t="s">
        <v>133</v>
      </c>
      <c r="B62" s="117" t="s">
        <v>103</v>
      </c>
      <c r="C62" s="290">
        <f>SUM(C51:C61)</f>
        <v>1739903.2267548668</v>
      </c>
      <c r="D62" s="286">
        <f>SUM(D51:D61)</f>
        <v>1349860.6988219707</v>
      </c>
      <c r="E62" s="335">
        <f>SUM(E51:E61)</f>
        <v>1779879.6407176685</v>
      </c>
      <c r="F62" s="286">
        <f>SUM(F51:F61)</f>
        <v>2323358.3783277804</v>
      </c>
      <c r="G62" s="273">
        <v>432300</v>
      </c>
      <c r="H62" s="329">
        <v>1016859.7421773004</v>
      </c>
      <c r="I62" s="285">
        <f>SUM(I51:I57)</f>
        <v>2766753</v>
      </c>
      <c r="J62" s="285">
        <f t="shared" si="5"/>
        <v>3519782.867472535</v>
      </c>
      <c r="K62" s="286">
        <f t="shared" si="6"/>
        <v>3673219.0771497511</v>
      </c>
      <c r="L62" s="958"/>
      <c r="M62" s="975"/>
    </row>
    <row r="63" spans="1:13" ht="13.5" thickBot="1">
      <c r="A63" s="78"/>
      <c r="B63" s="73"/>
      <c r="C63" s="276"/>
      <c r="D63" s="276"/>
      <c r="E63" s="990"/>
      <c r="F63" s="989"/>
      <c r="G63" s="989"/>
      <c r="H63" s="990"/>
      <c r="I63" s="276"/>
      <c r="J63" s="276"/>
      <c r="K63" s="276"/>
      <c r="L63" s="989"/>
      <c r="M63" s="990"/>
    </row>
    <row r="64" spans="1:13" ht="13.5" thickBot="1">
      <c r="A64" s="204"/>
      <c r="B64" s="69"/>
      <c r="C64" s="1105" t="s">
        <v>72</v>
      </c>
      <c r="D64" s="1106"/>
      <c r="E64" s="1108"/>
      <c r="F64" s="1106"/>
      <c r="G64" s="1109"/>
      <c r="H64" s="975"/>
      <c r="I64" s="992"/>
      <c r="J64" s="992"/>
      <c r="K64" s="992"/>
      <c r="L64" s="992"/>
      <c r="M64" s="975"/>
    </row>
    <row r="65" spans="1:13" ht="13.5" thickBot="1">
      <c r="A65" s="105" t="s">
        <v>134</v>
      </c>
      <c r="B65" s="192" t="s">
        <v>32</v>
      </c>
      <c r="C65" s="318" t="s">
        <v>74</v>
      </c>
      <c r="D65" s="319" t="s">
        <v>75</v>
      </c>
      <c r="E65" s="325" t="s">
        <v>76</v>
      </c>
      <c r="F65" s="319" t="s">
        <v>36</v>
      </c>
      <c r="G65" s="355" t="s">
        <v>37</v>
      </c>
      <c r="H65" s="993"/>
      <c r="I65" s="957"/>
      <c r="J65" s="957"/>
      <c r="K65" s="957"/>
      <c r="L65" s="957"/>
      <c r="M65" s="993"/>
    </row>
    <row r="66" spans="1:13">
      <c r="A66" s="86" t="s">
        <v>117</v>
      </c>
      <c r="B66" s="117" t="s">
        <v>103</v>
      </c>
      <c r="C66" s="291">
        <v>35961.94</v>
      </c>
      <c r="D66" s="292">
        <v>34246.230000000003</v>
      </c>
      <c r="E66" s="336">
        <f>K45</f>
        <v>32176.021903932768</v>
      </c>
      <c r="F66" s="288">
        <f>L45</f>
        <v>29407.086630000307</v>
      </c>
      <c r="G66" s="289">
        <f>M45</f>
        <v>26750.852646146115</v>
      </c>
      <c r="H66" s="975"/>
      <c r="I66" s="958"/>
      <c r="J66" s="994"/>
      <c r="K66" s="958"/>
      <c r="L66" s="958"/>
      <c r="M66" s="975"/>
    </row>
    <row r="67" spans="1:13" ht="25.5">
      <c r="A67" s="114" t="s">
        <v>135</v>
      </c>
      <c r="B67" s="117" t="s">
        <v>136</v>
      </c>
      <c r="C67" s="267">
        <v>4751.2141630334263</v>
      </c>
      <c r="D67" s="266">
        <v>4286.6729252722498</v>
      </c>
      <c r="E67" s="331" t="s">
        <v>91</v>
      </c>
      <c r="F67" s="283" t="s">
        <v>91</v>
      </c>
      <c r="G67" s="283" t="s">
        <v>91</v>
      </c>
      <c r="H67" s="975"/>
      <c r="I67" s="958"/>
      <c r="J67" s="958"/>
      <c r="K67" s="958"/>
      <c r="L67" s="958"/>
      <c r="M67" s="975"/>
    </row>
    <row r="68" spans="1:13">
      <c r="A68" s="114" t="s">
        <v>137</v>
      </c>
      <c r="B68" s="143" t="s">
        <v>138</v>
      </c>
      <c r="C68" s="267">
        <v>2.5213673053329906</v>
      </c>
      <c r="D68" s="266">
        <v>1.9697912472471593</v>
      </c>
      <c r="E68" s="331" t="s">
        <v>91</v>
      </c>
      <c r="F68" s="283" t="s">
        <v>91</v>
      </c>
      <c r="G68" s="283" t="s">
        <v>91</v>
      </c>
      <c r="H68" s="975"/>
      <c r="I68" s="958"/>
      <c r="J68" s="958"/>
      <c r="K68" s="958"/>
      <c r="L68" s="958"/>
      <c r="M68" s="975"/>
    </row>
    <row r="69" spans="1:13">
      <c r="A69" s="114" t="s">
        <v>139</v>
      </c>
      <c r="B69" s="143" t="s">
        <v>140</v>
      </c>
      <c r="C69" s="281" t="s">
        <v>91</v>
      </c>
      <c r="D69" s="283" t="s">
        <v>91</v>
      </c>
      <c r="E69" s="331" t="s">
        <v>91</v>
      </c>
      <c r="F69" s="283" t="s">
        <v>91</v>
      </c>
      <c r="G69" s="283" t="s">
        <v>91</v>
      </c>
      <c r="H69" s="975"/>
      <c r="I69" s="958"/>
      <c r="J69" s="958"/>
      <c r="K69" s="958"/>
      <c r="L69" s="958"/>
      <c r="M69" s="975"/>
    </row>
    <row r="70" spans="1:13">
      <c r="A70" s="114" t="s">
        <v>141</v>
      </c>
      <c r="B70" s="143" t="s">
        <v>142</v>
      </c>
      <c r="C70" s="267">
        <v>0.60594011693541594</v>
      </c>
      <c r="D70" s="266">
        <v>0.43780256446313748</v>
      </c>
      <c r="E70" s="330">
        <f>E66/'Business Parameters'!E5</f>
        <v>0.39567655657266776</v>
      </c>
      <c r="F70" s="278">
        <f>F66/'Business Parameters'!F5</f>
        <v>0.30296906782193322</v>
      </c>
      <c r="G70" s="280">
        <f>G66/'Business Parameters'!G5</f>
        <v>0.20235750435827193</v>
      </c>
      <c r="H70" s="975"/>
      <c r="I70" s="958"/>
      <c r="J70" s="958"/>
      <c r="K70" s="958"/>
      <c r="L70" s="958"/>
      <c r="M70" s="975"/>
    </row>
    <row r="71" spans="1:13">
      <c r="A71" s="114" t="s">
        <v>143</v>
      </c>
      <c r="B71" s="143" t="s">
        <v>142</v>
      </c>
      <c r="C71" s="267">
        <v>0.65214601769911507</v>
      </c>
      <c r="D71" s="266">
        <v>0.55232291465066774</v>
      </c>
      <c r="E71" s="330">
        <f>E66/'Business Parameters'!E6</f>
        <v>0.46486393180670316</v>
      </c>
      <c r="F71" s="278">
        <f>F66/'Business Parameters'!F6</f>
        <v>0.35260295719424828</v>
      </c>
      <c r="G71" s="280">
        <f>G66/'Business Parameters'!G6</f>
        <v>0.27157398907795821</v>
      </c>
      <c r="H71" s="975"/>
      <c r="I71" s="958"/>
      <c r="J71" s="958"/>
      <c r="K71" s="958"/>
      <c r="L71" s="958"/>
      <c r="M71" s="975"/>
    </row>
    <row r="72" spans="1:13" ht="25.5">
      <c r="A72" s="114" t="s">
        <v>144</v>
      </c>
      <c r="B72" s="143" t="s">
        <v>145</v>
      </c>
      <c r="C72" s="267">
        <v>21.469814925373136</v>
      </c>
      <c r="D72" s="266">
        <v>13.797836422240131</v>
      </c>
      <c r="E72" s="330">
        <f>E66/'Business Parameters'!E7</f>
        <v>8.1768797722827866</v>
      </c>
      <c r="F72" s="278">
        <f>F66/'Business Parameters'!F7</f>
        <v>6.3734474707412891</v>
      </c>
      <c r="G72" s="280">
        <f>G66/'Business Parameters'!G7</f>
        <v>5.8331558321295498</v>
      </c>
      <c r="H72" s="975"/>
      <c r="I72" s="958"/>
      <c r="J72" s="958"/>
      <c r="K72" s="958"/>
      <c r="L72" s="958"/>
      <c r="M72" s="975"/>
    </row>
    <row r="73" spans="1:13" ht="13.5" thickBot="1">
      <c r="A73" s="114" t="s">
        <v>146</v>
      </c>
      <c r="B73" s="143" t="s">
        <v>103</v>
      </c>
      <c r="C73" s="273">
        <v>35962</v>
      </c>
      <c r="D73" s="272">
        <v>35000</v>
      </c>
      <c r="E73" s="332">
        <v>33000</v>
      </c>
      <c r="F73" s="285">
        <v>31000</v>
      </c>
      <c r="G73" s="286">
        <v>27000</v>
      </c>
      <c r="H73" s="975"/>
      <c r="I73" s="958"/>
      <c r="J73" s="958"/>
      <c r="K73" s="958"/>
      <c r="L73" s="958"/>
      <c r="M73" s="975"/>
    </row>
    <row r="74" spans="1:13">
      <c r="A74" s="120"/>
      <c r="B74" s="73"/>
      <c r="C74" s="277"/>
      <c r="D74" s="277"/>
      <c r="E74" s="991"/>
      <c r="F74" s="277"/>
      <c r="G74" s="277"/>
      <c r="H74" s="991"/>
      <c r="I74" s="988"/>
      <c r="J74" s="988"/>
      <c r="K74" s="988"/>
      <c r="L74" s="988"/>
      <c r="M74" s="991"/>
    </row>
    <row r="75" spans="1:13" ht="13.5" thickBot="1">
      <c r="A75" s="78"/>
      <c r="B75" s="73"/>
      <c r="C75" s="276"/>
      <c r="D75" s="276"/>
      <c r="E75" s="990"/>
      <c r="F75" s="276"/>
      <c r="G75" s="276"/>
      <c r="H75" s="990"/>
      <c r="I75" s="989"/>
      <c r="J75" s="989"/>
      <c r="K75" s="989"/>
      <c r="L75" s="989"/>
      <c r="M75" s="990"/>
    </row>
    <row r="76" spans="1:13">
      <c r="A76" s="204"/>
      <c r="B76" s="69"/>
      <c r="C76" s="1105" t="s">
        <v>72</v>
      </c>
      <c r="D76" s="1106"/>
      <c r="E76" s="1108"/>
      <c r="F76" s="1106"/>
      <c r="G76" s="1109"/>
      <c r="H76" s="975"/>
      <c r="I76" s="992"/>
      <c r="J76" s="992"/>
      <c r="K76" s="992"/>
      <c r="L76" s="992"/>
      <c r="M76" s="975"/>
    </row>
    <row r="77" spans="1:13">
      <c r="A77" s="105" t="s">
        <v>147</v>
      </c>
      <c r="B77" s="192" t="s">
        <v>32</v>
      </c>
      <c r="C77" s="314" t="s">
        <v>74</v>
      </c>
      <c r="D77" s="315" t="s">
        <v>75</v>
      </c>
      <c r="E77" s="326" t="s">
        <v>76</v>
      </c>
      <c r="F77" s="316" t="s">
        <v>36</v>
      </c>
      <c r="G77" s="350" t="s">
        <v>37</v>
      </c>
      <c r="H77" s="993"/>
      <c r="I77" s="957"/>
      <c r="J77" s="957"/>
      <c r="K77" s="957"/>
      <c r="L77" s="957"/>
      <c r="M77" s="993"/>
    </row>
    <row r="78" spans="1:13">
      <c r="A78" s="114" t="s">
        <v>148</v>
      </c>
      <c r="B78" s="117" t="s">
        <v>103</v>
      </c>
      <c r="C78" s="267">
        <v>468261.94</v>
      </c>
      <c r="D78" s="266">
        <v>1051105.9721773004</v>
      </c>
      <c r="E78" s="330">
        <v>2798928</v>
      </c>
      <c r="F78" s="278">
        <f>L47</f>
        <v>3549189.9541025353</v>
      </c>
      <c r="G78" s="280">
        <f>M47</f>
        <v>3813569.9302819488</v>
      </c>
      <c r="H78" s="975"/>
      <c r="I78" s="958"/>
      <c r="J78" s="958"/>
      <c r="K78" s="958"/>
      <c r="L78" s="958"/>
      <c r="M78" s="975"/>
    </row>
    <row r="79" spans="1:13" ht="25.5">
      <c r="A79" s="114" t="s">
        <v>135</v>
      </c>
      <c r="B79" s="117" t="s">
        <v>149</v>
      </c>
      <c r="C79" s="267">
        <v>61865.760338221691</v>
      </c>
      <c r="D79" s="266">
        <v>131569.15410906251</v>
      </c>
      <c r="E79" s="331" t="s">
        <v>91</v>
      </c>
      <c r="F79" s="283" t="s">
        <v>91</v>
      </c>
      <c r="G79" s="293" t="s">
        <v>91</v>
      </c>
      <c r="H79" s="975"/>
      <c r="I79" s="958"/>
      <c r="J79" s="958"/>
      <c r="K79" s="958"/>
      <c r="L79" s="958"/>
      <c r="M79" s="975"/>
    </row>
    <row r="80" spans="1:13">
      <c r="A80" s="114" t="s">
        <v>137</v>
      </c>
      <c r="B80" s="117" t="s">
        <v>150</v>
      </c>
      <c r="C80" s="267">
        <v>32.830830201257179</v>
      </c>
      <c r="D80" s="266">
        <v>60.458022501281519</v>
      </c>
      <c r="E80" s="331" t="s">
        <v>91</v>
      </c>
      <c r="F80" s="283" t="s">
        <v>91</v>
      </c>
      <c r="G80" s="293" t="s">
        <v>91</v>
      </c>
      <c r="H80" s="975"/>
      <c r="I80" s="958"/>
      <c r="J80" s="958"/>
      <c r="K80" s="958"/>
      <c r="L80" s="958"/>
      <c r="M80" s="975"/>
    </row>
    <row r="81" spans="1:14">
      <c r="A81" s="114" t="s">
        <v>139</v>
      </c>
      <c r="B81" s="117" t="s">
        <v>151</v>
      </c>
      <c r="C81" s="281" t="s">
        <v>91</v>
      </c>
      <c r="D81" s="283" t="s">
        <v>91</v>
      </c>
      <c r="E81" s="331" t="s">
        <v>91</v>
      </c>
      <c r="F81" s="283" t="s">
        <v>91</v>
      </c>
      <c r="G81" s="293" t="s">
        <v>91</v>
      </c>
      <c r="H81" s="975"/>
      <c r="I81" s="958"/>
      <c r="J81" s="958"/>
      <c r="K81" s="958"/>
      <c r="L81" s="958"/>
      <c r="M81" s="975"/>
    </row>
    <row r="82" spans="1:14">
      <c r="A82" s="114" t="s">
        <v>141</v>
      </c>
      <c r="B82" s="143" t="s">
        <v>142</v>
      </c>
      <c r="C82" s="267">
        <v>7.889971861362449</v>
      </c>
      <c r="D82" s="266">
        <v>13.437300693879044</v>
      </c>
      <c r="E82" s="330">
        <f>E78/'Business Parameters'!E5</f>
        <v>34.419114844009393</v>
      </c>
      <c r="F82" s="278">
        <f>F78/'Business Parameters'!F5</f>
        <v>36.565838209230449</v>
      </c>
      <c r="G82" s="280">
        <f>G78/'Business Parameters'!G5</f>
        <v>28.847846608686712</v>
      </c>
      <c r="H82" s="975"/>
      <c r="I82" s="958"/>
      <c r="J82" s="958"/>
      <c r="K82" s="958"/>
      <c r="L82" s="958"/>
      <c r="M82" s="975"/>
    </row>
    <row r="83" spans="1:14">
      <c r="A83" s="114" t="s">
        <v>143</v>
      </c>
      <c r="B83" s="143" t="s">
        <v>142</v>
      </c>
      <c r="C83" s="267">
        <v>8.4916208472363266</v>
      </c>
      <c r="D83" s="266">
        <v>16.95222843973454</v>
      </c>
      <c r="E83" s="330">
        <f>E78/'Business Parameters'!E6</f>
        <v>40.437586685159502</v>
      </c>
      <c r="F83" s="278">
        <f>F78/'Business Parameters'!F6</f>
        <v>42.556234461661091</v>
      </c>
      <c r="G83" s="280">
        <f>G78/'Business Parameters'!G6</f>
        <v>38.715266847526969</v>
      </c>
      <c r="H83" s="975"/>
      <c r="I83" s="958"/>
      <c r="J83" s="958"/>
      <c r="K83" s="958"/>
      <c r="L83" s="958"/>
      <c r="M83" s="975"/>
    </row>
    <row r="84" spans="1:14" ht="26.25" thickBot="1">
      <c r="A84" s="114" t="s">
        <v>144</v>
      </c>
      <c r="B84" s="143" t="s">
        <v>145</v>
      </c>
      <c r="C84" s="273">
        <v>279.55936716417909</v>
      </c>
      <c r="D84" s="272">
        <v>423.49152787159562</v>
      </c>
      <c r="E84" s="332" t="str">
        <f>C2</f>
        <v>Env YoY</v>
      </c>
      <c r="F84" s="285">
        <f>F78/'Business Parameters'!F7</f>
        <v>769.22192329920574</v>
      </c>
      <c r="G84" s="286">
        <f>G78/'Business Parameters'!G7</f>
        <v>831.56779988703636</v>
      </c>
      <c r="H84" s="975"/>
      <c r="I84" s="958"/>
      <c r="J84" s="958"/>
      <c r="K84" s="958"/>
      <c r="L84" s="958"/>
      <c r="M84" s="975"/>
    </row>
    <row r="85" spans="1:14">
      <c r="A85" s="120"/>
      <c r="B85" s="73"/>
      <c r="C85" s="277"/>
      <c r="D85" s="988"/>
      <c r="E85" s="991"/>
      <c r="F85" s="988"/>
      <c r="G85" s="988"/>
      <c r="H85" s="991"/>
      <c r="I85" s="988"/>
      <c r="J85" s="988"/>
      <c r="K85" s="988"/>
      <c r="L85" s="988"/>
      <c r="M85" s="991"/>
    </row>
    <row r="86" spans="1:14" ht="13.5" thickBot="1">
      <c r="A86" s="78"/>
      <c r="B86" s="73"/>
      <c r="C86" s="276"/>
      <c r="D86" s="989"/>
      <c r="E86" s="990"/>
      <c r="F86" s="989"/>
      <c r="G86" s="989"/>
      <c r="H86" s="990"/>
      <c r="I86" s="989"/>
      <c r="J86" s="989"/>
      <c r="K86" s="989"/>
      <c r="L86" s="989"/>
      <c r="M86" s="990"/>
    </row>
    <row r="87" spans="1:14" ht="13.5" thickBot="1">
      <c r="A87" s="204"/>
      <c r="B87" s="69"/>
      <c r="C87" s="1101" t="s">
        <v>227</v>
      </c>
      <c r="D87" s="1102"/>
      <c r="E87" s="1104"/>
      <c r="F87" s="995"/>
      <c r="G87" s="995"/>
      <c r="H87" s="990"/>
      <c r="I87" s="995"/>
      <c r="J87" s="995"/>
      <c r="K87" s="995"/>
      <c r="L87" s="995"/>
      <c r="M87" s="990"/>
    </row>
    <row r="88" spans="1:14">
      <c r="A88" s="105" t="s">
        <v>152</v>
      </c>
      <c r="B88" s="192" t="s">
        <v>32</v>
      </c>
      <c r="C88" s="315" t="s">
        <v>76</v>
      </c>
      <c r="D88" s="315" t="s">
        <v>36</v>
      </c>
      <c r="E88" s="352" t="s">
        <v>37</v>
      </c>
      <c r="F88" s="998"/>
      <c r="G88" s="998"/>
      <c r="H88" s="993"/>
      <c r="I88" s="957"/>
      <c r="J88" s="957"/>
      <c r="K88" s="957"/>
      <c r="L88" s="957"/>
      <c r="M88" s="993"/>
      <c r="N88" s="37"/>
    </row>
    <row r="89" spans="1:14">
      <c r="A89" s="114" t="s">
        <v>153</v>
      </c>
      <c r="B89" s="117" t="s">
        <v>154</v>
      </c>
      <c r="C89" s="278">
        <v>0.59</v>
      </c>
      <c r="D89" s="278">
        <v>0.53</v>
      </c>
      <c r="E89" s="333">
        <v>0.14000000000000001</v>
      </c>
      <c r="F89" s="989"/>
      <c r="G89" s="989"/>
      <c r="H89" s="996"/>
      <c r="I89" s="997"/>
      <c r="J89" s="997"/>
      <c r="K89" s="997"/>
      <c r="L89" s="997"/>
      <c r="M89" s="996"/>
      <c r="N89" s="37"/>
    </row>
    <row r="90" spans="1:14">
      <c r="A90" s="114" t="s">
        <v>155</v>
      </c>
      <c r="B90" s="117" t="s">
        <v>154</v>
      </c>
      <c r="C90" s="278">
        <v>0.1</v>
      </c>
      <c r="D90" s="278">
        <v>0.1</v>
      </c>
      <c r="E90" s="333">
        <v>7.0000000000000007E-2</v>
      </c>
      <c r="F90" s="276"/>
      <c r="G90" s="276"/>
      <c r="H90" s="990"/>
      <c r="I90" s="989"/>
      <c r="J90" s="989"/>
      <c r="K90" s="989"/>
      <c r="L90" s="989"/>
      <c r="M90" s="990"/>
    </row>
    <row r="91" spans="1:14">
      <c r="A91" s="114" t="s">
        <v>156</v>
      </c>
      <c r="B91" s="117" t="s">
        <v>154</v>
      </c>
      <c r="C91" s="278">
        <v>0.1</v>
      </c>
      <c r="D91" s="278">
        <v>0.08</v>
      </c>
      <c r="E91" s="333">
        <v>0.02</v>
      </c>
      <c r="F91" s="276"/>
      <c r="G91" s="276"/>
      <c r="H91" s="990"/>
      <c r="I91" s="989"/>
      <c r="J91" s="989"/>
      <c r="K91" s="989"/>
      <c r="L91" s="989"/>
      <c r="M91" s="990"/>
    </row>
    <row r="92" spans="1:14">
      <c r="A92" s="114" t="s">
        <v>157</v>
      </c>
      <c r="B92" s="117" t="s">
        <v>154</v>
      </c>
      <c r="C92" s="278">
        <v>0.16</v>
      </c>
      <c r="D92" s="278">
        <v>0.05</v>
      </c>
      <c r="E92" s="333">
        <v>0.02</v>
      </c>
      <c r="F92" s="276"/>
      <c r="G92" s="276"/>
      <c r="H92" s="990"/>
      <c r="I92" s="989"/>
      <c r="J92" s="989"/>
      <c r="K92" s="989"/>
      <c r="L92" s="989"/>
      <c r="M92" s="990"/>
    </row>
    <row r="93" spans="1:14">
      <c r="A93" s="205" t="s">
        <v>158</v>
      </c>
      <c r="B93" s="148" t="s">
        <v>154</v>
      </c>
      <c r="C93" s="278">
        <v>0.38</v>
      </c>
      <c r="D93" s="278">
        <v>0.26</v>
      </c>
      <c r="E93" s="333">
        <v>0.14000000000000001</v>
      </c>
      <c r="F93" s="276"/>
      <c r="G93" s="276"/>
      <c r="H93" s="990"/>
      <c r="I93" s="989"/>
      <c r="J93" s="989"/>
      <c r="K93" s="989"/>
      <c r="L93" s="989"/>
      <c r="M93" s="990"/>
    </row>
    <row r="94" spans="1:14" ht="13.5" thickBot="1">
      <c r="A94" s="206" t="s">
        <v>72</v>
      </c>
      <c r="B94" s="149" t="s">
        <v>154</v>
      </c>
      <c r="C94" s="285">
        <v>1.33</v>
      </c>
      <c r="D94" s="285">
        <v>1.02</v>
      </c>
      <c r="E94" s="334">
        <v>0.38</v>
      </c>
      <c r="F94" s="276"/>
      <c r="G94" s="276"/>
      <c r="H94" s="990"/>
      <c r="I94" s="989"/>
      <c r="J94" s="989"/>
      <c r="K94" s="989"/>
      <c r="L94" s="989"/>
      <c r="M94" s="990"/>
    </row>
    <row r="95" spans="1:14">
      <c r="A95" s="120"/>
      <c r="B95" s="121"/>
      <c r="C95" s="277"/>
      <c r="D95" s="277"/>
      <c r="E95" s="991"/>
      <c r="F95" s="277"/>
      <c r="G95" s="277"/>
      <c r="H95" s="991"/>
      <c r="I95" s="988"/>
      <c r="J95" s="988"/>
      <c r="K95" s="988"/>
      <c r="L95" s="988"/>
      <c r="M95" s="991"/>
    </row>
    <row r="96" spans="1:14" ht="13.5" thickBot="1">
      <c r="A96" s="78"/>
      <c r="B96" s="73"/>
      <c r="C96" s="276"/>
      <c r="D96" s="276"/>
      <c r="E96" s="990"/>
      <c r="F96" s="276"/>
      <c r="G96" s="276"/>
      <c r="H96" s="990"/>
      <c r="I96" s="989"/>
      <c r="J96" s="989"/>
      <c r="K96" s="989"/>
      <c r="L96" s="989"/>
      <c r="M96" s="990"/>
    </row>
    <row r="97" spans="1:13" ht="13.5" thickBot="1">
      <c r="A97" s="204"/>
      <c r="B97" s="69"/>
      <c r="C97" s="1101" t="s">
        <v>225</v>
      </c>
      <c r="D97" s="1102"/>
      <c r="E97" s="1104"/>
      <c r="F97" s="1110" t="s">
        <v>226</v>
      </c>
      <c r="G97" s="1111"/>
      <c r="H97" s="1112"/>
      <c r="I97" s="1105" t="s">
        <v>72</v>
      </c>
      <c r="J97" s="1106"/>
      <c r="K97" s="1106"/>
      <c r="L97" s="1106"/>
      <c r="M97" s="1107"/>
    </row>
    <row r="98" spans="1:13">
      <c r="A98" s="105" t="s">
        <v>159</v>
      </c>
      <c r="B98" s="192" t="s">
        <v>32</v>
      </c>
      <c r="C98" s="308" t="s">
        <v>76</v>
      </c>
      <c r="D98" s="308" t="s">
        <v>36</v>
      </c>
      <c r="E98" s="348" t="s">
        <v>37</v>
      </c>
      <c r="F98" s="307" t="s">
        <v>76</v>
      </c>
      <c r="G98" s="308" t="s">
        <v>36</v>
      </c>
      <c r="H98" s="348" t="s">
        <v>37</v>
      </c>
      <c r="I98" s="314" t="s">
        <v>74</v>
      </c>
      <c r="J98" s="315" t="s">
        <v>75</v>
      </c>
      <c r="K98" s="316" t="s">
        <v>76</v>
      </c>
      <c r="L98" s="316" t="s">
        <v>36</v>
      </c>
      <c r="M98" s="350" t="s">
        <v>37</v>
      </c>
    </row>
    <row r="99" spans="1:13">
      <c r="A99" s="114" t="s">
        <v>160</v>
      </c>
      <c r="B99" s="117" t="s">
        <v>161</v>
      </c>
      <c r="C99" s="278">
        <v>159452</v>
      </c>
      <c r="D99" s="278">
        <v>125980.16</v>
      </c>
      <c r="E99" s="330">
        <v>102719.11117999999</v>
      </c>
      <c r="F99" s="279">
        <v>0</v>
      </c>
      <c r="G99" s="278">
        <v>0</v>
      </c>
      <c r="H99" s="330">
        <v>0</v>
      </c>
      <c r="I99" s="267">
        <v>152432</v>
      </c>
      <c r="J99" s="266">
        <v>166883</v>
      </c>
      <c r="K99" s="278">
        <f t="shared" ref="K99:M104" si="7">SUM(C99,F99)</f>
        <v>159452</v>
      </c>
      <c r="L99" s="278">
        <f t="shared" si="7"/>
        <v>125980.16</v>
      </c>
      <c r="M99" s="333">
        <f t="shared" si="7"/>
        <v>102719.11117999999</v>
      </c>
    </row>
    <row r="100" spans="1:13">
      <c r="A100" s="114" t="s">
        <v>162</v>
      </c>
      <c r="B100" s="117" t="s">
        <v>161</v>
      </c>
      <c r="C100" s="278">
        <v>263033</v>
      </c>
      <c r="D100" s="278">
        <v>201980.32</v>
      </c>
      <c r="E100" s="330">
        <v>167386.693</v>
      </c>
      <c r="F100" s="279">
        <v>55567</v>
      </c>
      <c r="G100" s="278">
        <v>445292.08999999997</v>
      </c>
      <c r="H100" s="330">
        <v>737458</v>
      </c>
      <c r="I100" s="267">
        <v>106982</v>
      </c>
      <c r="J100" s="266">
        <v>192293</v>
      </c>
      <c r="K100" s="278">
        <f t="shared" si="7"/>
        <v>318600</v>
      </c>
      <c r="L100" s="278">
        <f t="shared" si="7"/>
        <v>647272.40999999992</v>
      </c>
      <c r="M100" s="333">
        <f t="shared" si="7"/>
        <v>904844.69299999997</v>
      </c>
    </row>
    <row r="101" spans="1:13">
      <c r="A101" s="114" t="s">
        <v>163</v>
      </c>
      <c r="B101" s="117" t="s">
        <v>161</v>
      </c>
      <c r="C101" s="278">
        <f>SUM(C99:C100)</f>
        <v>422485</v>
      </c>
      <c r="D101" s="278">
        <v>327960.4829200001</v>
      </c>
      <c r="E101" s="330">
        <v>270105.80417999998</v>
      </c>
      <c r="F101" s="279">
        <f>SUM(F99:F100)</f>
        <v>55567</v>
      </c>
      <c r="G101" s="278">
        <f>SUM(G99:G100)</f>
        <v>445292.08999999997</v>
      </c>
      <c r="H101" s="330">
        <f>SUM(H99:H100)</f>
        <v>737458</v>
      </c>
      <c r="I101" s="267">
        <v>259414</v>
      </c>
      <c r="J101" s="266">
        <v>359176</v>
      </c>
      <c r="K101" s="278">
        <f t="shared" si="7"/>
        <v>478052</v>
      </c>
      <c r="L101" s="278">
        <f t="shared" si="7"/>
        <v>773252.57292000006</v>
      </c>
      <c r="M101" s="333">
        <f t="shared" si="7"/>
        <v>1007563.80418</v>
      </c>
    </row>
    <row r="102" spans="1:13">
      <c r="A102" s="114" t="s">
        <v>164</v>
      </c>
      <c r="B102" s="117" t="s">
        <v>161</v>
      </c>
      <c r="C102" s="278">
        <v>0</v>
      </c>
      <c r="D102" s="278">
        <v>0</v>
      </c>
      <c r="E102" s="330">
        <v>0</v>
      </c>
      <c r="F102" s="279">
        <v>0</v>
      </c>
      <c r="G102" s="278">
        <v>0</v>
      </c>
      <c r="H102" s="330">
        <v>0</v>
      </c>
      <c r="I102" s="267">
        <v>0</v>
      </c>
      <c r="J102" s="266">
        <v>0</v>
      </c>
      <c r="K102" s="278">
        <f t="shared" si="7"/>
        <v>0</v>
      </c>
      <c r="L102" s="278">
        <f t="shared" si="7"/>
        <v>0</v>
      </c>
      <c r="M102" s="333">
        <f t="shared" si="7"/>
        <v>0</v>
      </c>
    </row>
    <row r="103" spans="1:13">
      <c r="A103" s="114" t="s">
        <v>165</v>
      </c>
      <c r="B103" s="117" t="s">
        <v>161</v>
      </c>
      <c r="C103" s="278">
        <v>1538.6859999999999</v>
      </c>
      <c r="D103" s="278">
        <v>1064.8900000000001</v>
      </c>
      <c r="E103" s="330">
        <v>1128.9299999999998</v>
      </c>
      <c r="F103" s="279">
        <v>13918</v>
      </c>
      <c r="G103" s="278">
        <v>38817</v>
      </c>
      <c r="H103" s="330">
        <v>51799</v>
      </c>
      <c r="I103" s="267">
        <v>12971</v>
      </c>
      <c r="J103" s="266">
        <v>18459</v>
      </c>
      <c r="K103" s="278">
        <f t="shared" si="7"/>
        <v>15456.686</v>
      </c>
      <c r="L103" s="278">
        <f t="shared" si="7"/>
        <v>39881.89</v>
      </c>
      <c r="M103" s="333">
        <f t="shared" si="7"/>
        <v>52927.93</v>
      </c>
    </row>
    <row r="104" spans="1:13" ht="13.5" thickBot="1">
      <c r="A104" s="114" t="s">
        <v>166</v>
      </c>
      <c r="B104" s="117" t="s">
        <v>161</v>
      </c>
      <c r="C104" s="285">
        <v>422485</v>
      </c>
      <c r="D104" s="285">
        <v>327960.4829200001</v>
      </c>
      <c r="E104" s="332">
        <v>270105.80417999998</v>
      </c>
      <c r="F104" s="290">
        <v>55567</v>
      </c>
      <c r="G104" s="285">
        <v>445292.08999999997</v>
      </c>
      <c r="H104" s="332">
        <v>737458</v>
      </c>
      <c r="I104" s="273">
        <v>259414</v>
      </c>
      <c r="J104" s="272">
        <v>359176</v>
      </c>
      <c r="K104" s="285">
        <f t="shared" si="7"/>
        <v>478052</v>
      </c>
      <c r="L104" s="285">
        <f t="shared" si="7"/>
        <v>773252.57292000006</v>
      </c>
      <c r="M104" s="334">
        <f t="shared" si="7"/>
        <v>1007563.80418</v>
      </c>
    </row>
    <row r="105" spans="1:13">
      <c r="A105" s="1083" t="s">
        <v>167</v>
      </c>
      <c r="B105" s="1083"/>
      <c r="C105" s="1083"/>
      <c r="D105" s="1083"/>
      <c r="E105" s="1083"/>
      <c r="F105" s="1000"/>
      <c r="G105" s="1000"/>
      <c r="H105" s="999"/>
      <c r="I105" s="1000"/>
      <c r="J105" s="1000"/>
      <c r="K105" s="1000"/>
      <c r="L105" s="1000"/>
      <c r="M105" s="999"/>
    </row>
    <row r="106" spans="1:13">
      <c r="A106" s="1097" t="s">
        <v>168</v>
      </c>
      <c r="B106" s="1097"/>
      <c r="C106" s="1097"/>
      <c r="D106" s="1097"/>
      <c r="E106" s="1097"/>
      <c r="F106" s="1000"/>
      <c r="G106" s="1000"/>
      <c r="H106" s="999"/>
      <c r="I106" s="1000"/>
      <c r="J106" s="1000"/>
      <c r="K106" s="1000"/>
      <c r="L106" s="1000"/>
      <c r="M106" s="999"/>
    </row>
    <row r="107" spans="1:13" ht="13.5" thickBot="1">
      <c r="A107" s="207"/>
      <c r="B107" s="121"/>
      <c r="C107" s="294"/>
      <c r="D107" s="294"/>
      <c r="E107" s="990"/>
      <c r="F107" s="989"/>
      <c r="G107" s="989"/>
      <c r="H107" s="990"/>
      <c r="I107" s="989"/>
      <c r="J107" s="989"/>
      <c r="K107" s="989"/>
      <c r="L107" s="989"/>
      <c r="M107" s="990"/>
    </row>
    <row r="108" spans="1:13" ht="13.5" thickBot="1">
      <c r="A108" s="204"/>
      <c r="B108" s="69"/>
      <c r="C108" s="1101" t="s">
        <v>225</v>
      </c>
      <c r="D108" s="1102"/>
      <c r="E108" s="1104"/>
      <c r="F108" s="1110" t="s">
        <v>226</v>
      </c>
      <c r="G108" s="1111"/>
      <c r="H108" s="1113"/>
      <c r="I108" s="1102" t="s">
        <v>72</v>
      </c>
      <c r="J108" s="1102"/>
      <c r="K108" s="1102"/>
      <c r="L108" s="1102"/>
      <c r="M108" s="1104"/>
    </row>
    <row r="109" spans="1:13">
      <c r="A109" s="105" t="s">
        <v>169</v>
      </c>
      <c r="B109" s="192" t="s">
        <v>32</v>
      </c>
      <c r="C109" s="307" t="s">
        <v>76</v>
      </c>
      <c r="D109" s="308" t="s">
        <v>36</v>
      </c>
      <c r="E109" s="353" t="s">
        <v>37</v>
      </c>
      <c r="F109" s="307" t="s">
        <v>76</v>
      </c>
      <c r="G109" s="308" t="s">
        <v>36</v>
      </c>
      <c r="H109" s="353" t="s">
        <v>37</v>
      </c>
      <c r="I109" s="321" t="s">
        <v>74</v>
      </c>
      <c r="J109" s="310" t="s">
        <v>75</v>
      </c>
      <c r="K109" s="310" t="s">
        <v>76</v>
      </c>
      <c r="L109" s="310" t="s">
        <v>36</v>
      </c>
      <c r="M109" s="349" t="s">
        <v>37</v>
      </c>
    </row>
    <row r="110" spans="1:13">
      <c r="A110" s="114" t="s">
        <v>170</v>
      </c>
      <c r="B110" s="117" t="s">
        <v>161</v>
      </c>
      <c r="C110" s="279">
        <v>422485</v>
      </c>
      <c r="D110" s="278">
        <v>327960.4829200001</v>
      </c>
      <c r="E110" s="333">
        <v>270105.80417999998</v>
      </c>
      <c r="F110" s="279">
        <v>55567</v>
      </c>
      <c r="G110" s="278">
        <v>445292.08999999997</v>
      </c>
      <c r="H110" s="333">
        <v>737458</v>
      </c>
      <c r="I110" s="295">
        <v>259414</v>
      </c>
      <c r="J110" s="266">
        <v>359176</v>
      </c>
      <c r="K110" s="278">
        <f>SUM(C110,F110)</f>
        <v>478052</v>
      </c>
      <c r="L110" s="278">
        <f>SUM(D110,G110)</f>
        <v>773252.57292000006</v>
      </c>
      <c r="M110" s="333">
        <f>SUM(E110,H110)</f>
        <v>1007563.80418</v>
      </c>
    </row>
    <row r="111" spans="1:13" ht="25.5">
      <c r="A111" s="114" t="s">
        <v>228</v>
      </c>
      <c r="B111" s="117" t="s">
        <v>184</v>
      </c>
      <c r="C111" s="296">
        <f>C110/'Business Parameters'!E11</f>
        <v>44383.338585985912</v>
      </c>
      <c r="D111" s="278">
        <f>D110/'Business Parameters'!E11</f>
        <v>34453.249597646813</v>
      </c>
      <c r="E111" s="333">
        <f>E110/'Business Parameters'!F11</f>
        <v>25245.892530142999</v>
      </c>
      <c r="F111" s="281" t="s">
        <v>91</v>
      </c>
      <c r="G111" s="283" t="s">
        <v>91</v>
      </c>
      <c r="H111" s="337" t="s">
        <v>91</v>
      </c>
      <c r="I111" s="295">
        <v>34273.219711983089</v>
      </c>
      <c r="J111" s="266">
        <v>45010</v>
      </c>
      <c r="K111" s="283" t="s">
        <v>91</v>
      </c>
      <c r="L111" s="283" t="s">
        <v>91</v>
      </c>
      <c r="M111" s="337" t="s">
        <v>91</v>
      </c>
    </row>
    <row r="112" spans="1:13">
      <c r="A112" s="114" t="s">
        <v>229</v>
      </c>
      <c r="B112" s="117" t="s">
        <v>186</v>
      </c>
      <c r="C112" s="279">
        <f>C110/'Business Parameters'!E16</f>
        <v>21.675336892695668</v>
      </c>
      <c r="D112" s="278">
        <f>D110/'Business Parameters'!F16</f>
        <v>14.782695090691412</v>
      </c>
      <c r="E112" s="333">
        <f>E110/'Business Parameters'!G16</f>
        <v>10.928228215828071</v>
      </c>
      <c r="F112" s="281" t="s">
        <v>91</v>
      </c>
      <c r="G112" s="283" t="s">
        <v>91</v>
      </c>
      <c r="H112" s="337" t="s">
        <v>91</v>
      </c>
      <c r="I112" s="295">
        <v>18.188061549116995</v>
      </c>
      <c r="J112" s="266">
        <v>20.659259165789798</v>
      </c>
      <c r="K112" s="283" t="s">
        <v>91</v>
      </c>
      <c r="L112" s="283" t="s">
        <v>91</v>
      </c>
      <c r="M112" s="337" t="s">
        <v>91</v>
      </c>
    </row>
    <row r="113" spans="1:13">
      <c r="A113" s="114" t="s">
        <v>230</v>
      </c>
      <c r="B113" s="117" t="s">
        <v>188</v>
      </c>
      <c r="C113" s="281" t="s">
        <v>91</v>
      </c>
      <c r="D113" s="283" t="s">
        <v>91</v>
      </c>
      <c r="E113" s="337" t="s">
        <v>91</v>
      </c>
      <c r="F113" s="279">
        <f>F110/'Business Parameters'!C28</f>
        <v>57.531529125032485</v>
      </c>
      <c r="G113" s="278">
        <f>G110/'Business Parameters'!D28</f>
        <v>128.25196067983674</v>
      </c>
      <c r="H113" s="333">
        <f>H110/'Business Parameters'!E28</f>
        <v>123.47497626633938</v>
      </c>
      <c r="I113" s="282" t="s">
        <v>91</v>
      </c>
      <c r="J113" s="283" t="s">
        <v>91</v>
      </c>
      <c r="K113" s="283" t="s">
        <v>91</v>
      </c>
      <c r="L113" s="283" t="s">
        <v>91</v>
      </c>
      <c r="M113" s="337" t="s">
        <v>91</v>
      </c>
    </row>
    <row r="114" spans="1:13">
      <c r="A114" s="114" t="s">
        <v>171</v>
      </c>
      <c r="B114" s="117" t="s">
        <v>172</v>
      </c>
      <c r="C114" s="279">
        <f>C110/'Business Parameters'!E23</f>
        <v>5.1954032882844103</v>
      </c>
      <c r="D114" s="278">
        <f>D110/'Business Parameters'!F23</f>
        <v>3.9103898093455283</v>
      </c>
      <c r="E114" s="333">
        <f>E110/'Business Parameters'!G23</f>
        <v>2.9563054547643541</v>
      </c>
      <c r="F114" s="279">
        <v>0</v>
      </c>
      <c r="G114" s="278">
        <f>G110/'Business Parameters'!D33</f>
        <v>33.749589965135662</v>
      </c>
      <c r="H114" s="333">
        <f>H110/'Business Parameters'!E33</f>
        <v>18.061670340435953</v>
      </c>
      <c r="I114" s="295">
        <v>4.3709919290973733</v>
      </c>
      <c r="J114" s="266">
        <v>4.5916929803254796</v>
      </c>
      <c r="K114" s="278">
        <f>K110/'Business Parameters'!E5</f>
        <v>5.8787245293227901</v>
      </c>
      <c r="L114" s="278">
        <f>L110/'Business Parameters'!F5</f>
        <v>7.9665018897005044</v>
      </c>
      <c r="M114" s="333">
        <f>M110/'Business Parameters'!G5</f>
        <v>7.6217419905292143</v>
      </c>
    </row>
    <row r="115" spans="1:13">
      <c r="A115" s="114" t="s">
        <v>173</v>
      </c>
      <c r="B115" s="117" t="s">
        <v>172</v>
      </c>
      <c r="C115" s="279">
        <f>C110/'Business Parameters'!E24</f>
        <v>6.1038632686084142</v>
      </c>
      <c r="D115" s="278">
        <f>D110/'Business Parameters'!F24</f>
        <v>4.1415426948527569</v>
      </c>
      <c r="E115" s="333">
        <f>E110/'Business Parameters'!G24</f>
        <v>3.2262610835990966</v>
      </c>
      <c r="F115" s="279">
        <v>0</v>
      </c>
      <c r="G115" s="278">
        <f>G110/'Business Parameters'!D34</f>
        <v>105.71986942070275</v>
      </c>
      <c r="H115" s="333">
        <f>H110/'Business Parameters'!E34</f>
        <v>49.888918955486403</v>
      </c>
      <c r="I115" s="295">
        <v>4.7043014652546065</v>
      </c>
      <c r="J115" s="266">
        <v>5.7927875620927685</v>
      </c>
      <c r="K115" s="278">
        <f>K110/'Business Parameters'!E6</f>
        <v>6.9066689782709201</v>
      </c>
      <c r="L115" s="278">
        <f>L110/'Business Parameters'!F6</f>
        <v>9.2716135841726626</v>
      </c>
      <c r="M115" s="333">
        <f>M110/'Business Parameters'!G6</f>
        <v>10.22876261819437</v>
      </c>
    </row>
    <row r="116" spans="1:13" ht="26.25" thickBot="1">
      <c r="A116" s="114" t="s">
        <v>174</v>
      </c>
      <c r="B116" s="117" t="s">
        <v>175</v>
      </c>
      <c r="C116" s="290">
        <v>0</v>
      </c>
      <c r="D116" s="285">
        <v>0</v>
      </c>
      <c r="E116" s="334">
        <f>E110/'Business Parameters'!G25</f>
        <v>105.05865584597431</v>
      </c>
      <c r="F116" s="290">
        <v>0</v>
      </c>
      <c r="G116" s="285">
        <v>0</v>
      </c>
      <c r="H116" s="334">
        <f>H110/'Business Parameters'!E35</f>
        <v>365.98411910669978</v>
      </c>
      <c r="I116" s="297">
        <v>154.87402985074627</v>
      </c>
      <c r="J116" s="272">
        <v>144.7123287671233</v>
      </c>
      <c r="K116" s="285">
        <f>K110/'Business Parameters'!E7</f>
        <v>121.48716645489199</v>
      </c>
      <c r="L116" s="285">
        <f>L110/'Business Parameters'!F7</f>
        <v>167.58833396618988</v>
      </c>
      <c r="M116" s="334">
        <f>M110/'Business Parameters'!G7</f>
        <v>219.70427478848669</v>
      </c>
    </row>
    <row r="117" spans="1:13">
      <c r="A117" s="120"/>
      <c r="B117" s="121"/>
      <c r="C117" s="277"/>
      <c r="D117" s="277"/>
      <c r="E117" s="991"/>
      <c r="F117" s="988"/>
      <c r="G117" s="988"/>
      <c r="H117" s="991"/>
      <c r="I117" s="988"/>
      <c r="J117" s="988"/>
      <c r="K117" s="988"/>
      <c r="L117" s="988"/>
      <c r="M117" s="991"/>
    </row>
    <row r="118" spans="1:13" ht="13.5" thickBot="1">
      <c r="A118" s="78"/>
      <c r="B118" s="73"/>
      <c r="C118" s="276"/>
      <c r="D118" s="276"/>
      <c r="E118" s="990"/>
      <c r="F118" s="989"/>
      <c r="G118" s="989"/>
      <c r="H118" s="990"/>
      <c r="I118" s="989"/>
      <c r="J118" s="989"/>
      <c r="K118" s="989"/>
      <c r="L118" s="989"/>
      <c r="M118" s="990"/>
    </row>
    <row r="119" spans="1:13">
      <c r="A119" s="204"/>
      <c r="B119" s="69"/>
      <c r="C119" s="1115" t="s">
        <v>72</v>
      </c>
      <c r="D119" s="1116"/>
      <c r="E119" s="1117"/>
      <c r="F119" s="1116"/>
      <c r="G119" s="1118"/>
      <c r="H119" s="975"/>
      <c r="I119" s="992"/>
      <c r="J119" s="992"/>
      <c r="K119" s="992"/>
      <c r="L119" s="992"/>
      <c r="M119" s="975"/>
    </row>
    <row r="120" spans="1:13" ht="25.5">
      <c r="A120" s="105" t="s">
        <v>176</v>
      </c>
      <c r="B120" s="192" t="s">
        <v>32</v>
      </c>
      <c r="C120" s="307" t="s">
        <v>74</v>
      </c>
      <c r="D120" s="308" t="s">
        <v>75</v>
      </c>
      <c r="E120" s="322" t="s">
        <v>76</v>
      </c>
      <c r="F120" s="308" t="s">
        <v>36</v>
      </c>
      <c r="G120" s="353" t="s">
        <v>37</v>
      </c>
      <c r="H120" s="993"/>
      <c r="I120" s="957"/>
      <c r="J120" s="957"/>
      <c r="K120" s="957"/>
      <c r="L120" s="957"/>
      <c r="M120" s="993"/>
    </row>
    <row r="121" spans="1:13" ht="25.5">
      <c r="A121" s="114" t="s">
        <v>177</v>
      </c>
      <c r="B121" s="117" t="s">
        <v>161</v>
      </c>
      <c r="C121" s="267">
        <v>160521</v>
      </c>
      <c r="D121" s="266">
        <v>136370</v>
      </c>
      <c r="E121" s="330">
        <v>228254</v>
      </c>
      <c r="F121" s="278">
        <v>608197</v>
      </c>
      <c r="G121" s="280">
        <v>914871.25899999996</v>
      </c>
      <c r="H121" s="975"/>
      <c r="I121" s="958"/>
      <c r="J121" s="958"/>
      <c r="K121" s="958"/>
      <c r="L121" s="958"/>
      <c r="M121" s="975"/>
    </row>
    <row r="122" spans="1:13">
      <c r="A122" s="114" t="s">
        <v>178</v>
      </c>
      <c r="B122" s="117" t="s">
        <v>161</v>
      </c>
      <c r="C122" s="267">
        <v>0</v>
      </c>
      <c r="D122" s="283" t="s">
        <v>85</v>
      </c>
      <c r="E122" s="331" t="s">
        <v>85</v>
      </c>
      <c r="F122" s="283" t="s">
        <v>85</v>
      </c>
      <c r="G122" s="293" t="s">
        <v>85</v>
      </c>
      <c r="H122" s="975"/>
      <c r="I122" s="958"/>
      <c r="J122" s="958"/>
      <c r="K122" s="958"/>
      <c r="L122" s="958"/>
      <c r="M122" s="975"/>
    </row>
    <row r="123" spans="1:13" ht="26.25" thickBot="1">
      <c r="A123" s="114" t="s">
        <v>179</v>
      </c>
      <c r="B123" s="117" t="s">
        <v>161</v>
      </c>
      <c r="C123" s="273">
        <v>160521</v>
      </c>
      <c r="D123" s="272">
        <v>136370</v>
      </c>
      <c r="E123" s="332">
        <v>228254</v>
      </c>
      <c r="F123" s="285">
        <v>608197</v>
      </c>
      <c r="G123" s="286">
        <v>914871.25899999996</v>
      </c>
      <c r="H123" s="975"/>
      <c r="I123" s="958"/>
      <c r="J123" s="958"/>
      <c r="K123" s="958"/>
      <c r="L123" s="958"/>
      <c r="M123" s="975"/>
    </row>
    <row r="124" spans="1:13">
      <c r="A124" s="1083" t="s">
        <v>180</v>
      </c>
      <c r="B124" s="1083"/>
      <c r="C124" s="1083"/>
      <c r="D124" s="1083"/>
      <c r="E124" s="1120"/>
      <c r="F124" s="1083"/>
      <c r="G124" s="320"/>
      <c r="H124" s="999"/>
      <c r="I124" s="1000"/>
      <c r="J124" s="1000"/>
      <c r="K124" s="1000"/>
      <c r="L124" s="1000"/>
      <c r="M124" s="999"/>
    </row>
    <row r="125" spans="1:13" ht="13.5" thickBot="1">
      <c r="A125" s="207"/>
      <c r="B125" s="153"/>
      <c r="C125" s="298"/>
      <c r="D125" s="298"/>
      <c r="E125" s="338"/>
      <c r="F125" s="298"/>
      <c r="G125" s="276"/>
      <c r="H125" s="990"/>
      <c r="I125" s="989"/>
      <c r="J125" s="989"/>
      <c r="K125" s="989"/>
      <c r="L125" s="989"/>
      <c r="M125" s="990"/>
    </row>
    <row r="126" spans="1:13">
      <c r="A126" s="204"/>
      <c r="B126" s="69"/>
      <c r="C126" s="1110" t="s">
        <v>72</v>
      </c>
      <c r="D126" s="1111"/>
      <c r="E126" s="1112"/>
      <c r="F126" s="1111"/>
      <c r="G126" s="1114"/>
      <c r="H126" s="975"/>
      <c r="I126" s="992"/>
      <c r="J126" s="992"/>
      <c r="K126" s="992"/>
      <c r="L126" s="992"/>
      <c r="M126" s="975"/>
    </row>
    <row r="127" spans="1:13">
      <c r="A127" s="105" t="s">
        <v>181</v>
      </c>
      <c r="B127" s="192" t="s">
        <v>32</v>
      </c>
      <c r="C127" s="307" t="s">
        <v>74</v>
      </c>
      <c r="D127" s="308" t="s">
        <v>75</v>
      </c>
      <c r="E127" s="322" t="s">
        <v>76</v>
      </c>
      <c r="F127" s="308" t="s">
        <v>36</v>
      </c>
      <c r="G127" s="353" t="s">
        <v>37</v>
      </c>
      <c r="H127" s="993"/>
      <c r="I127" s="957"/>
      <c r="J127" s="957"/>
      <c r="K127" s="957"/>
      <c r="L127" s="957"/>
      <c r="M127" s="993"/>
    </row>
    <row r="128" spans="1:13">
      <c r="A128" s="114" t="s">
        <v>182</v>
      </c>
      <c r="B128" s="117" t="s">
        <v>161</v>
      </c>
      <c r="C128" s="267">
        <v>216533</v>
      </c>
      <c r="D128" s="266">
        <v>318708</v>
      </c>
      <c r="E128" s="330">
        <v>358746</v>
      </c>
      <c r="F128" s="278">
        <v>436175</v>
      </c>
      <c r="G128" s="280">
        <v>564239</v>
      </c>
      <c r="H128" s="975"/>
      <c r="I128" s="958"/>
      <c r="J128" s="958"/>
      <c r="K128" s="958"/>
      <c r="L128" s="958"/>
      <c r="M128" s="975"/>
    </row>
    <row r="129" spans="1:13">
      <c r="A129" s="114" t="s">
        <v>183</v>
      </c>
      <c r="B129" s="117" t="s">
        <v>184</v>
      </c>
      <c r="C129" s="267">
        <v>28607.874223807637</v>
      </c>
      <c r="D129" s="266">
        <v>39893.353360871195</v>
      </c>
      <c r="E129" s="331" t="s">
        <v>91</v>
      </c>
      <c r="F129" s="283" t="s">
        <v>91</v>
      </c>
      <c r="G129" s="293" t="s">
        <v>91</v>
      </c>
      <c r="H129" s="975"/>
      <c r="I129" s="958"/>
      <c r="J129" s="958"/>
      <c r="K129" s="958"/>
      <c r="L129" s="958"/>
      <c r="M129" s="975"/>
    </row>
    <row r="130" spans="1:13">
      <c r="A130" s="114" t="s">
        <v>185</v>
      </c>
      <c r="B130" s="117" t="s">
        <v>186</v>
      </c>
      <c r="C130" s="267">
        <v>15.181584384092416</v>
      </c>
      <c r="D130" s="266">
        <v>18.331601137633182</v>
      </c>
      <c r="E130" s="331" t="s">
        <v>91</v>
      </c>
      <c r="F130" s="283" t="s">
        <v>91</v>
      </c>
      <c r="G130" s="293" t="s">
        <v>91</v>
      </c>
      <c r="H130" s="975"/>
      <c r="I130" s="958"/>
      <c r="J130" s="958"/>
      <c r="K130" s="958"/>
      <c r="L130" s="958"/>
      <c r="M130" s="975"/>
    </row>
    <row r="131" spans="1:13">
      <c r="A131" s="114" t="s">
        <v>187</v>
      </c>
      <c r="B131" s="117" t="s">
        <v>188</v>
      </c>
      <c r="C131" s="281" t="s">
        <v>91</v>
      </c>
      <c r="D131" s="283" t="s">
        <v>91</v>
      </c>
      <c r="E131" s="331" t="s">
        <v>91</v>
      </c>
      <c r="F131" s="283" t="s">
        <v>91</v>
      </c>
      <c r="G131" s="293" t="s">
        <v>91</v>
      </c>
      <c r="H131" s="975"/>
      <c r="I131" s="958"/>
      <c r="J131" s="958"/>
      <c r="K131" s="958"/>
      <c r="L131" s="958"/>
      <c r="M131" s="975"/>
    </row>
    <row r="132" spans="1:13">
      <c r="A132" s="114" t="s">
        <v>189</v>
      </c>
      <c r="B132" s="117" t="s">
        <v>172</v>
      </c>
      <c r="C132" s="267">
        <v>3.6484692244182715</v>
      </c>
      <c r="D132" s="266">
        <v>4.0743515334364577</v>
      </c>
      <c r="E132" s="330">
        <f>E128/'Business Parameters'!E5</f>
        <v>4.4115889275569051</v>
      </c>
      <c r="F132" s="278">
        <f>F128/'Business Parameters'!F5</f>
        <v>4.4937308758229193</v>
      </c>
      <c r="G132" s="280">
        <f>G128/'Business Parameters'!G5</f>
        <v>4.2682002481164334</v>
      </c>
      <c r="H132" s="975"/>
      <c r="I132" s="958"/>
      <c r="J132" s="958"/>
      <c r="K132" s="958"/>
      <c r="L132" s="958"/>
      <c r="M132" s="975"/>
    </row>
    <row r="133" spans="1:13">
      <c r="A133" s="114" t="s">
        <v>190</v>
      </c>
      <c r="B133" s="143" t="s">
        <v>172</v>
      </c>
      <c r="C133" s="267">
        <v>3.9266828666763383</v>
      </c>
      <c r="D133" s="266">
        <v>5.1401199922585636</v>
      </c>
      <c r="E133" s="330">
        <f>E128/'Business Parameters'!E6</f>
        <v>5.1829923717059643</v>
      </c>
      <c r="F133" s="278">
        <f>F128/'Business Parameters'!F6</f>
        <v>5.2299160671462825</v>
      </c>
      <c r="G133" s="280">
        <f>G128/'Business Parameters'!G6</f>
        <v>5.7281402596875219</v>
      </c>
      <c r="H133" s="975"/>
      <c r="I133" s="958"/>
      <c r="J133" s="958"/>
      <c r="K133" s="958"/>
      <c r="L133" s="958"/>
      <c r="M133" s="975"/>
    </row>
    <row r="134" spans="1:13" ht="13.5" thickBot="1">
      <c r="A134" s="114" t="s">
        <v>191</v>
      </c>
      <c r="B134" s="143" t="s">
        <v>192</v>
      </c>
      <c r="C134" s="273">
        <v>129.2734328358209</v>
      </c>
      <c r="D134" s="272">
        <v>128.40773569701852</v>
      </c>
      <c r="E134" s="332">
        <f>E128/'Business Parameters'!E7</f>
        <v>91.167979669631507</v>
      </c>
      <c r="F134" s="285">
        <f>F128/'Business Parameters'!F7</f>
        <v>94.532943216298222</v>
      </c>
      <c r="G134" s="286">
        <f>G128/'Business Parameters'!G7</f>
        <v>123.03510684692543</v>
      </c>
      <c r="H134" s="975"/>
      <c r="I134" s="958"/>
      <c r="J134" s="958"/>
      <c r="K134" s="958"/>
      <c r="L134" s="958"/>
      <c r="M134" s="975"/>
    </row>
    <row r="135" spans="1:13" ht="13.5" thickBot="1">
      <c r="A135" s="78"/>
      <c r="B135" s="73"/>
      <c r="C135" s="276"/>
      <c r="D135" s="276"/>
      <c r="E135" s="990"/>
      <c r="F135" s="276"/>
      <c r="G135" s="276"/>
      <c r="H135" s="990"/>
      <c r="I135" s="989"/>
      <c r="J135" s="989"/>
      <c r="K135" s="989"/>
      <c r="L135" s="989"/>
      <c r="M135" s="990"/>
    </row>
    <row r="136" spans="1:13" ht="13.5" thickBot="1">
      <c r="A136" s="204"/>
      <c r="B136" s="69"/>
      <c r="C136" s="1101" t="s">
        <v>225</v>
      </c>
      <c r="D136" s="1102"/>
      <c r="E136" s="1104"/>
      <c r="F136" s="1110" t="s">
        <v>226</v>
      </c>
      <c r="G136" s="1111"/>
      <c r="H136" s="1112"/>
      <c r="I136" s="1101" t="s">
        <v>72</v>
      </c>
      <c r="J136" s="1102"/>
      <c r="K136" s="1102"/>
      <c r="L136" s="1102"/>
      <c r="M136" s="1104"/>
    </row>
    <row r="137" spans="1:13">
      <c r="A137" s="105" t="s">
        <v>193</v>
      </c>
      <c r="B137" s="192" t="s">
        <v>32</v>
      </c>
      <c r="C137" s="307" t="s">
        <v>76</v>
      </c>
      <c r="D137" s="308" t="s">
        <v>36</v>
      </c>
      <c r="E137" s="353" t="s">
        <v>37</v>
      </c>
      <c r="F137" s="307" t="s">
        <v>76</v>
      </c>
      <c r="G137" s="308" t="s">
        <v>36</v>
      </c>
      <c r="H137" s="348" t="s">
        <v>37</v>
      </c>
      <c r="I137" s="309" t="s">
        <v>74</v>
      </c>
      <c r="J137" s="310" t="s">
        <v>75</v>
      </c>
      <c r="K137" s="310" t="s">
        <v>76</v>
      </c>
      <c r="L137" s="310" t="s">
        <v>36</v>
      </c>
      <c r="M137" s="349" t="s">
        <v>37</v>
      </c>
    </row>
    <row r="138" spans="1:13">
      <c r="A138" s="114" t="s">
        <v>194</v>
      </c>
      <c r="B138" s="117" t="s">
        <v>154</v>
      </c>
      <c r="C138" s="279">
        <f>90609/1000</f>
        <v>90.608999999999995</v>
      </c>
      <c r="D138" s="278">
        <v>111.73401856666675</v>
      </c>
      <c r="E138" s="333">
        <v>104.76862000000003</v>
      </c>
      <c r="F138" s="279">
        <v>0</v>
      </c>
      <c r="G138" s="278">
        <v>2180.6639999999998</v>
      </c>
      <c r="H138" s="330">
        <v>3791.8740929999999</v>
      </c>
      <c r="I138" s="267">
        <v>76.486000000000004</v>
      </c>
      <c r="J138" s="266">
        <v>83.414000000000001</v>
      </c>
      <c r="K138" s="278">
        <f t="shared" ref="K138:M144" si="8">C138+F138</f>
        <v>90.608999999999995</v>
      </c>
      <c r="L138" s="278">
        <f t="shared" si="8"/>
        <v>2292.3980185666665</v>
      </c>
      <c r="M138" s="333">
        <f t="shared" si="8"/>
        <v>3896.6427129999997</v>
      </c>
    </row>
    <row r="139" spans="1:13">
      <c r="A139" s="114" t="s">
        <v>195</v>
      </c>
      <c r="B139" s="117" t="s">
        <v>154</v>
      </c>
      <c r="C139" s="279">
        <f>5362/1000</f>
        <v>5.3620000000000001</v>
      </c>
      <c r="D139" s="278">
        <v>79.305952000000005</v>
      </c>
      <c r="E139" s="333">
        <v>139.56554700000007</v>
      </c>
      <c r="F139" s="279">
        <v>0</v>
      </c>
      <c r="G139" s="278">
        <v>4714.7672000000002</v>
      </c>
      <c r="H139" s="330">
        <v>11.759442999999999</v>
      </c>
      <c r="I139" s="281">
        <v>0</v>
      </c>
      <c r="J139" s="283">
        <v>0</v>
      </c>
      <c r="K139" s="278">
        <f t="shared" si="8"/>
        <v>5.3620000000000001</v>
      </c>
      <c r="L139" s="278">
        <f t="shared" si="8"/>
        <v>4794.0731519999999</v>
      </c>
      <c r="M139" s="333">
        <f t="shared" si="8"/>
        <v>151.32499000000007</v>
      </c>
    </row>
    <row r="140" spans="1:13">
      <c r="A140" s="114" t="s">
        <v>196</v>
      </c>
      <c r="B140" s="117" t="s">
        <v>154</v>
      </c>
      <c r="C140" s="279">
        <f>84005/1000</f>
        <v>84.004999999999995</v>
      </c>
      <c r="D140" s="278">
        <v>2592.7012649999997</v>
      </c>
      <c r="E140" s="333">
        <v>1266.3251790000006</v>
      </c>
      <c r="F140" s="279">
        <f>3075699/1000</f>
        <v>3075.6990000000001</v>
      </c>
      <c r="G140" s="278">
        <v>10631.7</v>
      </c>
      <c r="H140" s="330">
        <v>9599.1048800000008</v>
      </c>
      <c r="I140" s="267">
        <v>277</v>
      </c>
      <c r="J140" s="266">
        <v>72.510000000000005</v>
      </c>
      <c r="K140" s="278">
        <f t="shared" si="8"/>
        <v>3159.7040000000002</v>
      </c>
      <c r="L140" s="278">
        <f t="shared" si="8"/>
        <v>13224.401265</v>
      </c>
      <c r="M140" s="333">
        <f t="shared" si="8"/>
        <v>10865.430059000002</v>
      </c>
    </row>
    <row r="141" spans="1:13">
      <c r="A141" s="114" t="s">
        <v>197</v>
      </c>
      <c r="B141" s="117" t="s">
        <v>154</v>
      </c>
      <c r="C141" s="279">
        <v>0</v>
      </c>
      <c r="D141" s="278">
        <v>1.5944</v>
      </c>
      <c r="E141" s="333">
        <v>9.8486100000000008</v>
      </c>
      <c r="F141" s="279">
        <v>0</v>
      </c>
      <c r="G141" s="278">
        <v>0</v>
      </c>
      <c r="H141" s="330">
        <v>0</v>
      </c>
      <c r="I141" s="281">
        <v>0</v>
      </c>
      <c r="J141" s="283">
        <v>0</v>
      </c>
      <c r="K141" s="278">
        <f t="shared" si="8"/>
        <v>0</v>
      </c>
      <c r="L141" s="278">
        <f t="shared" si="8"/>
        <v>1.5944</v>
      </c>
      <c r="M141" s="333">
        <f t="shared" si="8"/>
        <v>9.8486100000000008</v>
      </c>
    </row>
    <row r="142" spans="1:13">
      <c r="A142" s="114" t="s">
        <v>198</v>
      </c>
      <c r="B142" s="117" t="s">
        <v>154</v>
      </c>
      <c r="C142" s="279">
        <f>46026/1000</f>
        <v>46.026000000000003</v>
      </c>
      <c r="D142" s="278">
        <v>25.39415</v>
      </c>
      <c r="E142" s="333">
        <v>57.741609999999987</v>
      </c>
      <c r="F142" s="279">
        <v>0</v>
      </c>
      <c r="G142" s="278">
        <v>0</v>
      </c>
      <c r="H142" s="330">
        <v>5.5E-2</v>
      </c>
      <c r="I142" s="267">
        <v>14.628</v>
      </c>
      <c r="J142" s="266">
        <v>30.518999999999998</v>
      </c>
      <c r="K142" s="278">
        <f t="shared" si="8"/>
        <v>46.026000000000003</v>
      </c>
      <c r="L142" s="278">
        <f t="shared" si="8"/>
        <v>25.39415</v>
      </c>
      <c r="M142" s="333">
        <f t="shared" si="8"/>
        <v>57.796609999999987</v>
      </c>
    </row>
    <row r="143" spans="1:13">
      <c r="A143" s="114" t="s">
        <v>199</v>
      </c>
      <c r="B143" s="117" t="s">
        <v>154</v>
      </c>
      <c r="C143" s="279">
        <f>142540/1000</f>
        <v>142.54</v>
      </c>
      <c r="D143" s="278">
        <v>199.75</v>
      </c>
      <c r="E143" s="333">
        <v>53.230419999999974</v>
      </c>
      <c r="F143" s="279">
        <v>0</v>
      </c>
      <c r="G143" s="278">
        <v>157</v>
      </c>
      <c r="H143" s="330">
        <v>432.67500000000001</v>
      </c>
      <c r="I143" s="267">
        <v>397.07600000000002</v>
      </c>
      <c r="J143" s="266">
        <v>19.152999999999999</v>
      </c>
      <c r="K143" s="278">
        <f t="shared" si="8"/>
        <v>142.54</v>
      </c>
      <c r="L143" s="278">
        <f t="shared" si="8"/>
        <v>356.75</v>
      </c>
      <c r="M143" s="333">
        <f t="shared" si="8"/>
        <v>485.90541999999999</v>
      </c>
    </row>
    <row r="144" spans="1:13" ht="13.5" thickBot="1">
      <c r="A144" s="114" t="s">
        <v>200</v>
      </c>
      <c r="B144" s="117" t="s">
        <v>154</v>
      </c>
      <c r="C144" s="290">
        <f t="shared" ref="C144:H144" si="9">SUM(C138:C143)</f>
        <v>368.54200000000003</v>
      </c>
      <c r="D144" s="285">
        <f t="shared" si="9"/>
        <v>3010.4797855666666</v>
      </c>
      <c r="E144" s="334">
        <f t="shared" si="9"/>
        <v>1631.4799860000007</v>
      </c>
      <c r="F144" s="290">
        <f t="shared" si="9"/>
        <v>3075.6990000000001</v>
      </c>
      <c r="G144" s="285">
        <f t="shared" si="9"/>
        <v>17684.1312</v>
      </c>
      <c r="H144" s="332">
        <f t="shared" si="9"/>
        <v>13835.468416</v>
      </c>
      <c r="I144" s="273">
        <v>765.19</v>
      </c>
      <c r="J144" s="272">
        <v>205.596</v>
      </c>
      <c r="K144" s="285">
        <f t="shared" si="8"/>
        <v>3444.241</v>
      </c>
      <c r="L144" s="285">
        <f t="shared" si="8"/>
        <v>20694.610985566665</v>
      </c>
      <c r="M144" s="334">
        <f t="shared" si="8"/>
        <v>15466.948402</v>
      </c>
    </row>
    <row r="145" spans="1:13" ht="13.5" thickBot="1">
      <c r="A145" s="78"/>
      <c r="B145" s="73"/>
      <c r="C145" s="276"/>
      <c r="D145" s="276"/>
      <c r="E145" s="990"/>
      <c r="F145" s="989"/>
      <c r="G145" s="989"/>
      <c r="H145" s="990"/>
      <c r="I145" s="276"/>
      <c r="J145" s="276"/>
      <c r="K145" s="276"/>
      <c r="L145" s="276"/>
      <c r="M145" s="990"/>
    </row>
    <row r="146" spans="1:13" ht="13.5" thickBot="1">
      <c r="A146" s="204"/>
      <c r="B146" s="69"/>
      <c r="C146" s="1101" t="s">
        <v>225</v>
      </c>
      <c r="D146" s="1102"/>
      <c r="E146" s="1104"/>
      <c r="F146" s="1110" t="s">
        <v>226</v>
      </c>
      <c r="G146" s="1111"/>
      <c r="H146" s="1112"/>
      <c r="I146" s="1110" t="s">
        <v>72</v>
      </c>
      <c r="J146" s="1111"/>
      <c r="K146" s="1111"/>
      <c r="L146" s="1111"/>
      <c r="M146" s="1112"/>
    </row>
    <row r="147" spans="1:13">
      <c r="A147" s="105" t="s">
        <v>201</v>
      </c>
      <c r="B147" s="192" t="s">
        <v>32</v>
      </c>
      <c r="C147" s="307" t="s">
        <v>76</v>
      </c>
      <c r="D147" s="308" t="s">
        <v>36</v>
      </c>
      <c r="E147" s="353" t="s">
        <v>37</v>
      </c>
      <c r="F147" s="307" t="s">
        <v>76</v>
      </c>
      <c r="G147" s="308" t="s">
        <v>36</v>
      </c>
      <c r="H147" s="348" t="s">
        <v>37</v>
      </c>
      <c r="I147" s="307" t="s">
        <v>74</v>
      </c>
      <c r="J147" s="308" t="s">
        <v>75</v>
      </c>
      <c r="K147" s="308" t="s">
        <v>76</v>
      </c>
      <c r="L147" s="308" t="s">
        <v>36</v>
      </c>
      <c r="M147" s="348" t="s">
        <v>37</v>
      </c>
    </row>
    <row r="148" spans="1:13">
      <c r="A148" s="114" t="s">
        <v>202</v>
      </c>
      <c r="B148" s="117" t="s">
        <v>154</v>
      </c>
      <c r="C148" s="279">
        <v>0</v>
      </c>
      <c r="D148" s="278">
        <v>0</v>
      </c>
      <c r="E148" s="333">
        <v>0</v>
      </c>
      <c r="F148" s="279">
        <v>0</v>
      </c>
      <c r="G148" s="278">
        <v>0</v>
      </c>
      <c r="H148" s="330">
        <v>0</v>
      </c>
      <c r="I148" s="267">
        <v>0</v>
      </c>
      <c r="J148" s="266">
        <v>0</v>
      </c>
      <c r="K148" s="278">
        <v>0</v>
      </c>
      <c r="L148" s="278">
        <v>0</v>
      </c>
      <c r="M148" s="330">
        <v>0</v>
      </c>
    </row>
    <row r="149" spans="1:13">
      <c r="A149" s="114" t="s">
        <v>203</v>
      </c>
      <c r="B149" s="117" t="s">
        <v>154</v>
      </c>
      <c r="C149" s="279">
        <v>90.608999999999995</v>
      </c>
      <c r="D149" s="278">
        <f>D138+D139</f>
        <v>191.03997056666674</v>
      </c>
      <c r="E149" s="333">
        <f>E138+E139</f>
        <v>244.33416700000009</v>
      </c>
      <c r="F149" s="279">
        <f>SUM(F138:F139)</f>
        <v>0</v>
      </c>
      <c r="G149" s="278">
        <f>G138+G139</f>
        <v>6895.4312</v>
      </c>
      <c r="H149" s="330">
        <f>H138+H139</f>
        <v>3803.6335359999998</v>
      </c>
      <c r="I149" s="267">
        <v>76.486000000000004</v>
      </c>
      <c r="J149" s="266">
        <v>83.414000000000001</v>
      </c>
      <c r="K149" s="278">
        <f>(C149+F149)</f>
        <v>90.608999999999995</v>
      </c>
      <c r="L149" s="278">
        <f>(D149+G149)</f>
        <v>7086.4711705666668</v>
      </c>
      <c r="M149" s="330">
        <f>(E149+H149)</f>
        <v>4047.9677029999998</v>
      </c>
    </row>
    <row r="150" spans="1:13">
      <c r="A150" s="114" t="s">
        <v>204</v>
      </c>
      <c r="B150" s="117" t="s">
        <v>154</v>
      </c>
      <c r="C150" s="279">
        <v>0</v>
      </c>
      <c r="D150" s="278">
        <v>0</v>
      </c>
      <c r="E150" s="333">
        <v>0</v>
      </c>
      <c r="F150" s="279">
        <v>0</v>
      </c>
      <c r="G150" s="278">
        <v>0</v>
      </c>
      <c r="H150" s="330">
        <v>0</v>
      </c>
      <c r="I150" s="267">
        <v>0</v>
      </c>
      <c r="J150" s="266">
        <v>0</v>
      </c>
      <c r="K150" s="278">
        <v>0</v>
      </c>
      <c r="L150" s="278">
        <v>0</v>
      </c>
      <c r="M150" s="330">
        <v>0</v>
      </c>
    </row>
    <row r="151" spans="1:13">
      <c r="A151" s="114" t="s">
        <v>205</v>
      </c>
      <c r="B151" s="117" t="s">
        <v>154</v>
      </c>
      <c r="C151" s="279">
        <f>SUM(C140:C141)</f>
        <v>84.004999999999995</v>
      </c>
      <c r="D151" s="278">
        <f>D140+D141</f>
        <v>2594.2956649999996</v>
      </c>
      <c r="E151" s="333">
        <f>E140+E141</f>
        <v>1276.1737890000006</v>
      </c>
      <c r="F151" s="279">
        <f>SUM(F140:F141)</f>
        <v>3075.6990000000001</v>
      </c>
      <c r="G151" s="278">
        <f>G140+G141</f>
        <v>10631.7</v>
      </c>
      <c r="H151" s="330">
        <f>H140+H141</f>
        <v>9599.1048800000008</v>
      </c>
      <c r="I151" s="267">
        <v>277</v>
      </c>
      <c r="J151" s="266">
        <f>SUM(J140:J141)</f>
        <v>72.510000000000005</v>
      </c>
      <c r="K151" s="278">
        <f t="shared" ref="K151:M153" si="10">(C151+F151)</f>
        <v>3159.7040000000002</v>
      </c>
      <c r="L151" s="278">
        <f t="shared" si="10"/>
        <v>13225.995665</v>
      </c>
      <c r="M151" s="330">
        <f t="shared" si="10"/>
        <v>10875.278669000001</v>
      </c>
    </row>
    <row r="152" spans="1:13">
      <c r="A152" s="114" t="s">
        <v>206</v>
      </c>
      <c r="B152" s="117" t="s">
        <v>154</v>
      </c>
      <c r="C152" s="279">
        <v>90.608999999999995</v>
      </c>
      <c r="D152" s="278">
        <v>191.03997056666674</v>
      </c>
      <c r="E152" s="333">
        <f>E149</f>
        <v>244.33416700000009</v>
      </c>
      <c r="F152" s="279">
        <v>0</v>
      </c>
      <c r="G152" s="278">
        <v>6895.4312</v>
      </c>
      <c r="H152" s="330">
        <f>H149</f>
        <v>3803.6335359999998</v>
      </c>
      <c r="I152" s="267">
        <v>76.486000000000004</v>
      </c>
      <c r="J152" s="266">
        <v>83.414000000000001</v>
      </c>
      <c r="K152" s="278">
        <f t="shared" si="10"/>
        <v>90.608999999999995</v>
      </c>
      <c r="L152" s="278">
        <f t="shared" si="10"/>
        <v>7086.4711705666668</v>
      </c>
      <c r="M152" s="330">
        <f t="shared" si="10"/>
        <v>4047.9677029999998</v>
      </c>
    </row>
    <row r="153" spans="1:13" ht="13.5" thickBot="1">
      <c r="A153" s="114" t="s">
        <v>207</v>
      </c>
      <c r="B153" s="117" t="s">
        <v>154</v>
      </c>
      <c r="C153" s="290">
        <v>84.004999999999995</v>
      </c>
      <c r="D153" s="285">
        <v>2594.2956649999996</v>
      </c>
      <c r="E153" s="334">
        <f>E151</f>
        <v>1276.1737890000006</v>
      </c>
      <c r="F153" s="290">
        <f>F151</f>
        <v>3075.6990000000001</v>
      </c>
      <c r="G153" s="285">
        <v>10631.7</v>
      </c>
      <c r="H153" s="332">
        <f>H151</f>
        <v>9599.1048800000008</v>
      </c>
      <c r="I153" s="273">
        <v>277</v>
      </c>
      <c r="J153" s="272">
        <v>72.510000000000005</v>
      </c>
      <c r="K153" s="285">
        <f t="shared" si="10"/>
        <v>3159.7040000000002</v>
      </c>
      <c r="L153" s="285">
        <f t="shared" si="10"/>
        <v>13225.995665</v>
      </c>
      <c r="M153" s="332">
        <f t="shared" si="10"/>
        <v>10875.278669000001</v>
      </c>
    </row>
    <row r="154" spans="1:13" ht="13.5" thickBot="1">
      <c r="A154" s="78"/>
      <c r="B154" s="73"/>
      <c r="C154" s="276"/>
      <c r="D154" s="276"/>
      <c r="E154" s="990"/>
      <c r="F154" s="989"/>
      <c r="G154" s="989"/>
      <c r="H154" s="990"/>
      <c r="I154" s="989"/>
      <c r="J154" s="989"/>
      <c r="K154" s="989"/>
      <c r="L154" s="989"/>
      <c r="M154" s="990"/>
    </row>
    <row r="155" spans="1:13" ht="13.5" thickBot="1">
      <c r="A155" s="204"/>
      <c r="B155" s="69"/>
      <c r="C155" s="1101" t="s">
        <v>225</v>
      </c>
      <c r="D155" s="1102"/>
      <c r="E155" s="1104"/>
      <c r="F155" s="1110" t="s">
        <v>226</v>
      </c>
      <c r="G155" s="1111"/>
      <c r="H155" s="1113"/>
      <c r="I155" s="1110" t="s">
        <v>72</v>
      </c>
      <c r="J155" s="1111"/>
      <c r="K155" s="1111"/>
      <c r="L155" s="1111"/>
      <c r="M155" s="1113"/>
    </row>
    <row r="156" spans="1:13">
      <c r="A156" s="105" t="s">
        <v>208</v>
      </c>
      <c r="B156" s="192" t="s">
        <v>32</v>
      </c>
      <c r="C156" s="307" t="s">
        <v>76</v>
      </c>
      <c r="D156" s="308" t="s">
        <v>36</v>
      </c>
      <c r="E156" s="353" t="s">
        <v>37</v>
      </c>
      <c r="F156" s="307" t="s">
        <v>76</v>
      </c>
      <c r="G156" s="308" t="s">
        <v>36</v>
      </c>
      <c r="H156" s="353" t="s">
        <v>37</v>
      </c>
      <c r="I156" s="307" t="s">
        <v>74</v>
      </c>
      <c r="J156" s="308" t="s">
        <v>75</v>
      </c>
      <c r="K156" s="308" t="s">
        <v>76</v>
      </c>
      <c r="L156" s="308" t="s">
        <v>36</v>
      </c>
      <c r="M156" s="353" t="s">
        <v>37</v>
      </c>
    </row>
    <row r="157" spans="1:13">
      <c r="A157" s="86" t="s">
        <v>200</v>
      </c>
      <c r="B157" s="299" t="s">
        <v>154</v>
      </c>
      <c r="C157" s="279">
        <v>368.54200000000003</v>
      </c>
      <c r="D157" s="278">
        <v>3010.4797855666666</v>
      </c>
      <c r="E157" s="333">
        <v>1631.4799860000007</v>
      </c>
      <c r="F157" s="279">
        <v>3075.6990000000001</v>
      </c>
      <c r="G157" s="278">
        <v>17684.1312</v>
      </c>
      <c r="H157" s="333">
        <v>13835.468416</v>
      </c>
      <c r="I157" s="267">
        <v>765.19</v>
      </c>
      <c r="J157" s="266">
        <v>205.596</v>
      </c>
      <c r="K157" s="278">
        <f>SUM(C157+F157)</f>
        <v>3444.241</v>
      </c>
      <c r="L157" s="278">
        <f>SUM(D157+G157)</f>
        <v>20694.610985566665</v>
      </c>
      <c r="M157" s="333">
        <f>SUM(E157+H157)</f>
        <v>15466.948402</v>
      </c>
    </row>
    <row r="158" spans="1:13" ht="25.5">
      <c r="A158" s="86" t="s">
        <v>209</v>
      </c>
      <c r="B158" s="299" t="s">
        <v>210</v>
      </c>
      <c r="C158" s="279">
        <f>C157/'Business Parameters'!E11</f>
        <v>38.716461813215666</v>
      </c>
      <c r="D158" s="278">
        <f>D157/'Business Parameters'!F11</f>
        <v>281.37954814157081</v>
      </c>
      <c r="E158" s="333">
        <f>E157/'Business Parameters'!G11</f>
        <v>129.48253857142865</v>
      </c>
      <c r="F158" s="281" t="s">
        <v>91</v>
      </c>
      <c r="G158" s="283" t="s">
        <v>91</v>
      </c>
      <c r="H158" s="337" t="s">
        <v>91</v>
      </c>
      <c r="I158" s="267">
        <v>101.09525696921655</v>
      </c>
      <c r="J158" s="266">
        <v>25.734885467517838</v>
      </c>
      <c r="K158" s="283" t="s">
        <v>91</v>
      </c>
      <c r="L158" s="283" t="s">
        <v>91</v>
      </c>
      <c r="M158" s="337" t="s">
        <v>91</v>
      </c>
    </row>
    <row r="159" spans="1:13">
      <c r="A159" s="86" t="s">
        <v>211</v>
      </c>
      <c r="B159" s="299" t="s">
        <v>212</v>
      </c>
      <c r="C159" s="279">
        <f>C157/'Business Parameters'!E16</f>
        <v>1.8907823967970101E-2</v>
      </c>
      <c r="D159" s="278">
        <f>D157/'Business Parameters'!F16</f>
        <v>0.13569624105468153</v>
      </c>
      <c r="E159" s="333">
        <f>E157/'Business Parameters'!G16</f>
        <v>6.6008154362660526E-2</v>
      </c>
      <c r="F159" s="281" t="s">
        <v>91</v>
      </c>
      <c r="G159" s="283" t="s">
        <v>91</v>
      </c>
      <c r="H159" s="337" t="s">
        <v>91</v>
      </c>
      <c r="I159" s="267">
        <v>5.3649081455776612E-2</v>
      </c>
      <c r="J159" s="266">
        <v>1.1825570326106755E-2</v>
      </c>
      <c r="K159" s="283" t="s">
        <v>91</v>
      </c>
      <c r="L159" s="283" t="s">
        <v>91</v>
      </c>
      <c r="M159" s="337" t="s">
        <v>91</v>
      </c>
    </row>
    <row r="160" spans="1:13">
      <c r="A160" s="86" t="s">
        <v>213</v>
      </c>
      <c r="B160" s="299" t="s">
        <v>214</v>
      </c>
      <c r="C160" s="281" t="s">
        <v>91</v>
      </c>
      <c r="D160" s="283" t="s">
        <v>91</v>
      </c>
      <c r="E160" s="337" t="s">
        <v>91</v>
      </c>
      <c r="F160" s="279">
        <f>F157/'Business Parameters'!C28</f>
        <v>3.1844380045410641</v>
      </c>
      <c r="G160" s="278">
        <f>G157/'Business Parameters'!D28</f>
        <v>5.0933410906074572</v>
      </c>
      <c r="H160" s="333">
        <f>H157/'Business Parameters'!E28</f>
        <v>2.316517190537343</v>
      </c>
      <c r="I160" s="281" t="s">
        <v>91</v>
      </c>
      <c r="J160" s="283" t="s">
        <v>91</v>
      </c>
      <c r="K160" s="283" t="s">
        <v>91</v>
      </c>
      <c r="L160" s="283" t="s">
        <v>91</v>
      </c>
      <c r="M160" s="337" t="s">
        <v>91</v>
      </c>
    </row>
    <row r="161" spans="1:13">
      <c r="A161" s="86" t="s">
        <v>215</v>
      </c>
      <c r="B161" s="299" t="s">
        <v>216</v>
      </c>
      <c r="C161" s="279">
        <f>C157/'Business Parameters'!E23</f>
        <v>4.5320527797931606E-3</v>
      </c>
      <c r="D161" s="278">
        <f>D157/'Business Parameters'!F23</f>
        <v>3.5895024211170592E-2</v>
      </c>
      <c r="E161" s="333">
        <f>E157/'Business Parameters'!G23</f>
        <v>1.7856532911586374E-2</v>
      </c>
      <c r="F161" s="279">
        <v>0</v>
      </c>
      <c r="G161" s="278">
        <f>G157/'Business Parameters'!D33</f>
        <v>1.3403161437016826</v>
      </c>
      <c r="H161" s="333">
        <f>H157/'Business Parameters'!E33</f>
        <v>0.33885545961302965</v>
      </c>
      <c r="I161" s="267">
        <v>1.2893056327823553E-2</v>
      </c>
      <c r="J161" s="266">
        <v>2.6283318205642843E-3</v>
      </c>
      <c r="K161" s="278">
        <f>(F161+C161)</f>
        <v>4.5320527797931606E-3</v>
      </c>
      <c r="L161" s="278">
        <f>L157/('Business Parameters'!F23+'Business Parameters'!D33)</f>
        <v>0.2132080296875912</v>
      </c>
      <c r="M161" s="333">
        <f>M157/('Business Parameters'!G23+'Business Parameters'!E33)</f>
        <v>0.11700012407334563</v>
      </c>
    </row>
    <row r="162" spans="1:13">
      <c r="A162" s="86" t="s">
        <v>217</v>
      </c>
      <c r="B162" s="73" t="s">
        <v>216</v>
      </c>
      <c r="C162" s="279">
        <f>C157/'Business Parameters'!E24</f>
        <v>5.32452034211743E-3</v>
      </c>
      <c r="D162" s="278">
        <f>D157/'Business Parameters'!F24</f>
        <v>3.801686853521577E-2</v>
      </c>
      <c r="E162" s="333">
        <f>E157/'Business Parameters'!G24</f>
        <v>1.9487105815745163E-2</v>
      </c>
      <c r="F162" s="279">
        <v>0</v>
      </c>
      <c r="G162" s="278">
        <f>G157/'Business Parameters'!D34</f>
        <v>4.1985116809116807</v>
      </c>
      <c r="H162" s="333">
        <f>H157/'Business Parameters'!E34</f>
        <v>0.93596728561764309</v>
      </c>
      <c r="I162" s="267">
        <v>1.3876215000725375E-2</v>
      </c>
      <c r="J162" s="266">
        <v>3.3158505902844979E-3</v>
      </c>
      <c r="K162" s="278">
        <f>G162+C162</f>
        <v>4.2038362012537984</v>
      </c>
      <c r="L162" s="278">
        <f>L157/('Business Parameters'!F24+'Business Parameters'!D34)</f>
        <v>0.24813682236890486</v>
      </c>
      <c r="M162" s="333">
        <f>M157/('Business Parameters'!G24+'Business Parameters'!E34)</f>
        <v>0.15702007453580094</v>
      </c>
    </row>
    <row r="163" spans="1:13" ht="15.75" customHeight="1" thickBot="1">
      <c r="A163" s="86" t="s">
        <v>218</v>
      </c>
      <c r="B163" s="299" t="s">
        <v>219</v>
      </c>
      <c r="C163" s="290">
        <v>0</v>
      </c>
      <c r="D163" s="285">
        <v>0</v>
      </c>
      <c r="E163" s="334">
        <f>E157/'Business Parameters'!G25</f>
        <v>0.63457020070011694</v>
      </c>
      <c r="F163" s="290">
        <v>0</v>
      </c>
      <c r="G163" s="285">
        <v>0</v>
      </c>
      <c r="H163" s="334">
        <f>H157/'Business Parameters'!E35</f>
        <v>6.8662374272952853</v>
      </c>
      <c r="I163" s="273">
        <v>0.4568298507462687</v>
      </c>
      <c r="J163" s="272">
        <v>8.2834810636583406E-2</v>
      </c>
      <c r="K163" s="285">
        <f>K157/'Business Parameters'!E7</f>
        <v>0.87528360864040655</v>
      </c>
      <c r="L163" s="285">
        <f>L157/'Business Parameters'!F7</f>
        <v>4.4851779335861863</v>
      </c>
      <c r="M163" s="334">
        <f>M157/'Business Parameters'!G7</f>
        <v>3.3726446580898388</v>
      </c>
    </row>
  </sheetData>
  <sheetProtection selectLockedCells="1" selectUnlockedCells="1"/>
  <mergeCells count="38">
    <mergeCell ref="I146:M146"/>
    <mergeCell ref="F97:H97"/>
    <mergeCell ref="F108:H108"/>
    <mergeCell ref="F155:H155"/>
    <mergeCell ref="A124:F124"/>
    <mergeCell ref="F136:H136"/>
    <mergeCell ref="F146:H146"/>
    <mergeCell ref="C136:E136"/>
    <mergeCell ref="C146:E146"/>
    <mergeCell ref="C155:E155"/>
    <mergeCell ref="I16:M16"/>
    <mergeCell ref="A106:E106"/>
    <mergeCell ref="C97:E97"/>
    <mergeCell ref="C108:E108"/>
    <mergeCell ref="F39:H39"/>
    <mergeCell ref="C87:E87"/>
    <mergeCell ref="I155:M155"/>
    <mergeCell ref="I136:M136"/>
    <mergeCell ref="C126:G126"/>
    <mergeCell ref="C119:G119"/>
    <mergeCell ref="C49:D49"/>
    <mergeCell ref="E49:F49"/>
    <mergeCell ref="I4:M4"/>
    <mergeCell ref="I108:M108"/>
    <mergeCell ref="I97:M97"/>
    <mergeCell ref="C64:G64"/>
    <mergeCell ref="C76:G76"/>
    <mergeCell ref="F4:H4"/>
    <mergeCell ref="F16:H16"/>
    <mergeCell ref="C4:E4"/>
    <mergeCell ref="C16:E16"/>
    <mergeCell ref="F27:H27"/>
    <mergeCell ref="C27:E27"/>
    <mergeCell ref="C39:E39"/>
    <mergeCell ref="I27:M27"/>
    <mergeCell ref="G49:K49"/>
    <mergeCell ref="I39:M39"/>
    <mergeCell ref="A105:E105"/>
  </mergeCells>
  <hyperlinks>
    <hyperlink ref="H1" location="Contents!A1" display="🏠 Contents" xr:uid="{203D87EB-A888-4BA5-BD8F-1B880DBC2B1E}"/>
  </hyperlinks>
  <pageMargins left="0.7" right="0.7" top="0.75" bottom="0.75" header="0.3" footer="0.3"/>
  <pageSetup paperSize="9" orientation="portrait" r:id="rId1"/>
  <ignoredErrors>
    <ignoredError sqref="F149:F15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7D38-F65A-47FF-B42C-0F305755EA89}">
  <sheetPr>
    <tabColor rgb="FF007A45"/>
  </sheetPr>
  <dimension ref="A1:W389"/>
  <sheetViews>
    <sheetView showGridLines="0" topLeftCell="A307" zoomScaleNormal="100" workbookViewId="0">
      <selection activeCell="A331" sqref="A331"/>
    </sheetView>
  </sheetViews>
  <sheetFormatPr defaultColWidth="8.7109375" defaultRowHeight="12.75"/>
  <cols>
    <col min="1" max="1" width="40.7109375" style="38" customWidth="1"/>
    <col min="2" max="2" width="19.42578125" style="32" customWidth="1"/>
    <col min="3" max="7" width="14.140625" style="32" customWidth="1"/>
    <col min="8" max="8" width="17.85546875" style="32" customWidth="1"/>
    <col min="9" max="15" width="14.140625" style="32" customWidth="1"/>
    <col min="16" max="16" width="14.140625" style="38" customWidth="1"/>
    <col min="17" max="17" width="8.7109375" style="38"/>
    <col min="18" max="18" width="13.42578125" style="38" customWidth="1"/>
    <col min="19" max="19" width="8.7109375" style="38"/>
    <col min="20" max="20" width="15.28515625" style="38" bestFit="1" customWidth="1"/>
    <col min="21" max="28" width="8.7109375" style="38"/>
    <col min="29" max="29" width="15.28515625" style="38" bestFit="1" customWidth="1"/>
    <col min="30" max="37" width="8.7109375" style="38"/>
    <col min="38" max="38" width="15.28515625" style="38" bestFit="1" customWidth="1"/>
    <col min="39" max="16384" width="8.7109375" style="38"/>
  </cols>
  <sheetData>
    <row r="1" spans="1:22" ht="30" customHeight="1">
      <c r="A1" s="113" t="s">
        <v>231</v>
      </c>
      <c r="B1" s="74"/>
      <c r="C1" s="74"/>
      <c r="D1" s="74"/>
      <c r="E1" s="74"/>
      <c r="F1" s="74"/>
      <c r="G1" s="74"/>
      <c r="H1" s="98" t="s">
        <v>30</v>
      </c>
      <c r="I1" s="233"/>
      <c r="J1" s="233"/>
      <c r="K1" s="233"/>
      <c r="L1" s="233"/>
      <c r="M1" s="233"/>
      <c r="N1" s="233"/>
      <c r="O1" s="233"/>
      <c r="P1" s="572"/>
    </row>
    <row r="2" spans="1:22" ht="21" customHeight="1">
      <c r="A2" s="573" t="s">
        <v>1</v>
      </c>
      <c r="B2" s="574" t="s">
        <v>2</v>
      </c>
      <c r="C2" s="574" t="s">
        <v>3</v>
      </c>
      <c r="D2" s="574" t="s">
        <v>4</v>
      </c>
      <c r="E2" s="576" t="s">
        <v>5</v>
      </c>
      <c r="F2" s="574" t="s">
        <v>6</v>
      </c>
      <c r="G2" s="574" t="s">
        <v>7</v>
      </c>
      <c r="H2" s="574" t="s">
        <v>8</v>
      </c>
      <c r="I2" s="574" t="s">
        <v>9</v>
      </c>
      <c r="J2" s="575" t="s">
        <v>10</v>
      </c>
      <c r="K2" s="92"/>
      <c r="L2" s="967"/>
      <c r="M2" s="967"/>
      <c r="N2" s="967"/>
      <c r="O2" s="967"/>
      <c r="P2" s="977"/>
      <c r="Q2" s="982"/>
      <c r="R2" s="982"/>
      <c r="S2" s="982"/>
      <c r="T2" s="982"/>
      <c r="U2" s="982"/>
      <c r="V2" s="982"/>
    </row>
    <row r="3" spans="1:22">
      <c r="A3" s="725"/>
      <c r="B3" s="92"/>
      <c r="C3" s="92"/>
      <c r="D3" s="92"/>
      <c r="E3" s="92"/>
      <c r="F3" s="92"/>
      <c r="G3" s="92"/>
      <c r="H3" s="92"/>
      <c r="I3" s="92"/>
      <c r="J3" s="92"/>
      <c r="K3" s="92"/>
      <c r="L3" s="967"/>
      <c r="M3" s="967"/>
      <c r="N3" s="967"/>
      <c r="O3" s="967"/>
      <c r="P3" s="977"/>
      <c r="Q3" s="982"/>
      <c r="R3" s="982"/>
      <c r="S3" s="982"/>
      <c r="T3" s="982"/>
      <c r="U3" s="982"/>
      <c r="V3" s="982"/>
    </row>
    <row r="4" spans="1:22">
      <c r="A4" s="726" t="s">
        <v>232</v>
      </c>
      <c r="B4" s="578"/>
      <c r="C4" s="578"/>
      <c r="D4" s="578"/>
      <c r="E4" s="578"/>
      <c r="F4" s="578"/>
      <c r="G4" s="578"/>
      <c r="H4" s="578"/>
      <c r="I4" s="578"/>
      <c r="J4" s="578"/>
      <c r="K4" s="578"/>
      <c r="L4" s="968"/>
      <c r="M4" s="968"/>
      <c r="N4" s="968"/>
      <c r="O4" s="968"/>
      <c r="P4" s="976"/>
      <c r="Q4" s="982"/>
      <c r="R4" s="982"/>
      <c r="S4" s="982"/>
      <c r="T4" s="982"/>
      <c r="U4" s="982"/>
      <c r="V4" s="982"/>
    </row>
    <row r="5" spans="1:22" ht="13.5" thickBot="1">
      <c r="A5" s="727" t="s">
        <v>233</v>
      </c>
      <c r="B5" s="578"/>
      <c r="C5" s="578"/>
      <c r="D5" s="578"/>
      <c r="E5" s="578"/>
      <c r="F5" s="578"/>
      <c r="G5" s="578"/>
      <c r="H5" s="578"/>
      <c r="I5" s="578"/>
      <c r="J5" s="578"/>
      <c r="K5" s="578"/>
      <c r="L5" s="968"/>
      <c r="M5" s="968"/>
      <c r="N5" s="968"/>
      <c r="O5" s="968"/>
      <c r="P5" s="976"/>
      <c r="Q5" s="982"/>
      <c r="R5" s="982"/>
      <c r="S5" s="982"/>
      <c r="T5" s="982"/>
      <c r="U5" s="982"/>
      <c r="V5" s="982"/>
    </row>
    <row r="6" spans="1:22" ht="13.5" thickBot="1">
      <c r="A6" s="579"/>
      <c r="B6" s="1232" t="s">
        <v>36</v>
      </c>
      <c r="C6" s="1283"/>
      <c r="D6" s="1283"/>
      <c r="E6" s="1283"/>
      <c r="F6" s="1283"/>
      <c r="G6" s="1234" t="s">
        <v>37</v>
      </c>
      <c r="H6" s="1284"/>
      <c r="I6" s="1284"/>
      <c r="J6" s="1284"/>
      <c r="K6" s="1284"/>
      <c r="L6" s="978"/>
      <c r="M6" s="978"/>
      <c r="N6" s="978"/>
      <c r="O6" s="978"/>
      <c r="P6" s="979"/>
      <c r="Q6" s="982"/>
      <c r="R6" s="982"/>
      <c r="S6" s="982"/>
      <c r="T6" s="982"/>
      <c r="U6" s="982"/>
      <c r="V6" s="982"/>
    </row>
    <row r="7" spans="1:22">
      <c r="A7" s="1285" t="s">
        <v>234</v>
      </c>
      <c r="B7" s="580" t="s">
        <v>72</v>
      </c>
      <c r="C7" s="581" t="s">
        <v>235</v>
      </c>
      <c r="D7" s="581" t="s">
        <v>235</v>
      </c>
      <c r="E7" s="581" t="s">
        <v>236</v>
      </c>
      <c r="F7" s="582" t="s">
        <v>236</v>
      </c>
      <c r="G7" s="627" t="s">
        <v>72</v>
      </c>
      <c r="H7" s="628" t="s">
        <v>235</v>
      </c>
      <c r="I7" s="628" t="s">
        <v>235</v>
      </c>
      <c r="J7" s="628" t="s">
        <v>236</v>
      </c>
      <c r="K7" s="629" t="s">
        <v>236</v>
      </c>
      <c r="L7" s="978"/>
      <c r="M7" s="978"/>
      <c r="N7" s="978"/>
      <c r="O7" s="978"/>
      <c r="P7" s="979"/>
      <c r="Q7" s="982"/>
      <c r="R7" s="982"/>
      <c r="S7" s="982"/>
      <c r="T7" s="982"/>
      <c r="U7" s="982"/>
      <c r="V7" s="982"/>
    </row>
    <row r="8" spans="1:22" ht="13.5" thickBot="1">
      <c r="A8" s="1286"/>
      <c r="B8" s="511" t="s">
        <v>237</v>
      </c>
      <c r="C8" s="512" t="s">
        <v>238</v>
      </c>
      <c r="D8" s="512" t="s">
        <v>239</v>
      </c>
      <c r="E8" s="512" t="s">
        <v>240</v>
      </c>
      <c r="F8" s="513" t="s">
        <v>241</v>
      </c>
      <c r="G8" s="630" t="s">
        <v>237</v>
      </c>
      <c r="H8" s="631" t="s">
        <v>238</v>
      </c>
      <c r="I8" s="631" t="s">
        <v>239</v>
      </c>
      <c r="J8" s="631" t="s">
        <v>240</v>
      </c>
      <c r="K8" s="632" t="s">
        <v>241</v>
      </c>
      <c r="L8" s="967"/>
      <c r="M8" s="967"/>
      <c r="N8" s="967"/>
      <c r="O8" s="967"/>
      <c r="P8" s="977"/>
      <c r="Q8" s="982"/>
      <c r="R8" s="982"/>
      <c r="S8" s="982"/>
      <c r="T8" s="982"/>
      <c r="U8" s="982"/>
      <c r="V8" s="982"/>
    </row>
    <row r="9" spans="1:22">
      <c r="A9" s="728" t="s">
        <v>242</v>
      </c>
      <c r="B9" s="583"/>
      <c r="C9" s="584"/>
      <c r="D9" s="585"/>
      <c r="E9" s="584"/>
      <c r="F9" s="586"/>
      <c r="G9" s="633"/>
      <c r="H9" s="112"/>
      <c r="I9" s="112"/>
      <c r="J9" s="112"/>
      <c r="K9" s="634"/>
      <c r="L9" s="968"/>
      <c r="M9" s="968"/>
      <c r="N9" s="968"/>
      <c r="O9" s="968"/>
      <c r="P9" s="976"/>
      <c r="Q9" s="982"/>
      <c r="R9" s="982"/>
      <c r="S9" s="982"/>
      <c r="T9" s="982"/>
      <c r="U9" s="982"/>
      <c r="V9" s="982"/>
    </row>
    <row r="10" spans="1:22">
      <c r="A10" s="494" t="s">
        <v>243</v>
      </c>
      <c r="B10" s="474">
        <v>3094</v>
      </c>
      <c r="C10" s="96">
        <v>2556</v>
      </c>
      <c r="D10" s="219">
        <f>C10/B10</f>
        <v>0.82611506140917901</v>
      </c>
      <c r="E10" s="96">
        <v>538</v>
      </c>
      <c r="F10" s="481">
        <f>E10/B10</f>
        <v>0.17388493859082094</v>
      </c>
      <c r="G10" s="635">
        <v>3282</v>
      </c>
      <c r="H10" s="111">
        <v>2665</v>
      </c>
      <c r="I10" s="240">
        <v>0.81200487507617303</v>
      </c>
      <c r="J10" s="111">
        <v>617</v>
      </c>
      <c r="K10" s="636">
        <v>0.18799512492382695</v>
      </c>
      <c r="L10" s="967"/>
      <c r="M10" s="967"/>
      <c r="N10" s="967"/>
      <c r="O10" s="967"/>
      <c r="P10" s="977"/>
      <c r="Q10" s="982"/>
      <c r="R10" s="982"/>
      <c r="S10" s="982"/>
      <c r="T10" s="982"/>
      <c r="U10" s="982"/>
      <c r="V10" s="982"/>
    </row>
    <row r="11" spans="1:22">
      <c r="A11" s="494" t="s">
        <v>244</v>
      </c>
      <c r="B11" s="474">
        <v>7</v>
      </c>
      <c r="C11" s="96">
        <v>6</v>
      </c>
      <c r="D11" s="219">
        <f t="shared" ref="D11:D12" si="0">C11/B11</f>
        <v>0.8571428571428571</v>
      </c>
      <c r="E11" s="96">
        <v>1</v>
      </c>
      <c r="F11" s="481">
        <f t="shared" ref="F11:F12" si="1">E11/B11</f>
        <v>0.14285714285714285</v>
      </c>
      <c r="G11" s="635">
        <v>10</v>
      </c>
      <c r="H11" s="111">
        <v>8</v>
      </c>
      <c r="I11" s="240">
        <v>0.8</v>
      </c>
      <c r="J11" s="111">
        <v>2</v>
      </c>
      <c r="K11" s="636">
        <v>0.2</v>
      </c>
      <c r="L11" s="967"/>
      <c r="M11" s="967"/>
      <c r="N11" s="967"/>
      <c r="O11" s="967"/>
      <c r="P11" s="977"/>
      <c r="Q11" s="982"/>
      <c r="R11" s="982"/>
      <c r="S11" s="982"/>
      <c r="T11" s="982"/>
      <c r="U11" s="982"/>
      <c r="V11" s="982"/>
    </row>
    <row r="12" spans="1:22">
      <c r="A12" s="729" t="s">
        <v>245</v>
      </c>
      <c r="B12" s="515">
        <f>SUM(B10:B11)</f>
        <v>3101</v>
      </c>
      <c r="C12" s="94">
        <f>SUM(C10:C11)</f>
        <v>2562</v>
      </c>
      <c r="D12" s="122">
        <f t="shared" si="0"/>
        <v>0.82618510158013547</v>
      </c>
      <c r="E12" s="94">
        <v>539</v>
      </c>
      <c r="F12" s="481">
        <f t="shared" si="1"/>
        <v>0.17381489841986456</v>
      </c>
      <c r="G12" s="635">
        <v>3292</v>
      </c>
      <c r="H12" s="111">
        <v>2673</v>
      </c>
      <c r="I12" s="240">
        <v>0.81196840826245442</v>
      </c>
      <c r="J12" s="111">
        <v>619</v>
      </c>
      <c r="K12" s="636">
        <v>0.18803159173754558</v>
      </c>
      <c r="L12" s="967"/>
      <c r="M12" s="967"/>
      <c r="N12" s="967"/>
      <c r="O12" s="967"/>
      <c r="P12" s="977"/>
      <c r="Q12" s="982"/>
      <c r="R12" s="982"/>
      <c r="S12" s="982"/>
      <c r="T12" s="982"/>
      <c r="U12" s="982"/>
      <c r="V12" s="982"/>
    </row>
    <row r="13" spans="1:22">
      <c r="A13" s="730" t="s">
        <v>246</v>
      </c>
      <c r="B13" s="587"/>
      <c r="C13" s="588"/>
      <c r="D13" s="589"/>
      <c r="E13" s="588"/>
      <c r="F13" s="590"/>
      <c r="G13" s="635"/>
      <c r="H13" s="111" t="s">
        <v>247</v>
      </c>
      <c r="I13" s="240"/>
      <c r="J13" s="111"/>
      <c r="K13" s="636"/>
      <c r="L13" s="968"/>
      <c r="M13" s="968"/>
      <c r="N13" s="968"/>
      <c r="O13" s="968"/>
      <c r="P13" s="976"/>
      <c r="Q13" s="982"/>
      <c r="R13" s="982"/>
      <c r="S13" s="982"/>
      <c r="T13" s="982"/>
      <c r="U13" s="982"/>
      <c r="V13" s="982"/>
    </row>
    <row r="14" spans="1:22">
      <c r="A14" s="494" t="s">
        <v>248</v>
      </c>
      <c r="B14" s="474">
        <v>1242</v>
      </c>
      <c r="C14" s="96">
        <v>1123</v>
      </c>
      <c r="D14" s="219">
        <f>C14/B14</f>
        <v>0.90418679549114334</v>
      </c>
      <c r="E14" s="96">
        <v>119</v>
      </c>
      <c r="F14" s="481">
        <f>E14/B14</f>
        <v>9.5813204508856678E-2</v>
      </c>
      <c r="G14" s="635">
        <v>1103</v>
      </c>
      <c r="H14" s="111">
        <v>986</v>
      </c>
      <c r="I14" s="240">
        <v>0.89392565729827744</v>
      </c>
      <c r="J14" s="111">
        <v>117</v>
      </c>
      <c r="K14" s="636">
        <v>0.10607434270172257</v>
      </c>
      <c r="L14" s="967"/>
      <c r="M14" s="967"/>
      <c r="N14" s="967"/>
      <c r="O14" s="967"/>
      <c r="P14" s="977"/>
      <c r="Q14" s="982"/>
      <c r="R14" s="982"/>
      <c r="S14" s="982"/>
      <c r="T14" s="982"/>
      <c r="U14" s="982"/>
      <c r="V14" s="982"/>
    </row>
    <row r="15" spans="1:22">
      <c r="A15" s="494" t="s">
        <v>249</v>
      </c>
      <c r="B15" s="474">
        <v>271</v>
      </c>
      <c r="C15" s="96">
        <v>200</v>
      </c>
      <c r="D15" s="219">
        <f>C15/B15</f>
        <v>0.73800738007380073</v>
      </c>
      <c r="E15" s="96">
        <v>71</v>
      </c>
      <c r="F15" s="481">
        <f>E15/B15</f>
        <v>0.26199261992619927</v>
      </c>
      <c r="G15" s="635">
        <v>191</v>
      </c>
      <c r="H15" s="111">
        <v>121</v>
      </c>
      <c r="I15" s="240">
        <v>0.63350785340314131</v>
      </c>
      <c r="J15" s="111">
        <v>70</v>
      </c>
      <c r="K15" s="636">
        <v>0.36649214659685864</v>
      </c>
      <c r="L15" s="967"/>
      <c r="M15" s="967"/>
      <c r="N15" s="967"/>
      <c r="O15" s="967"/>
      <c r="P15" s="977"/>
      <c r="Q15" s="982"/>
      <c r="R15" s="982"/>
      <c r="S15" s="982"/>
      <c r="T15" s="982"/>
      <c r="U15" s="982"/>
      <c r="V15" s="982"/>
    </row>
    <row r="16" spans="1:22" ht="13.5" thickBot="1">
      <c r="A16" s="731" t="s">
        <v>250</v>
      </c>
      <c r="B16" s="475">
        <f>SUM(B14:B15)</f>
        <v>1513</v>
      </c>
      <c r="C16" s="470">
        <f>SUM(C14:C15)</f>
        <v>1323</v>
      </c>
      <c r="D16" s="516">
        <f>C16/B16</f>
        <v>0.87442167878387311</v>
      </c>
      <c r="E16" s="470">
        <f>SUM(E14:E15)</f>
        <v>190</v>
      </c>
      <c r="F16" s="469">
        <f>E16/B16</f>
        <v>0.12557832121612689</v>
      </c>
      <c r="G16" s="637">
        <v>1294</v>
      </c>
      <c r="H16" s="638">
        <v>1107</v>
      </c>
      <c r="I16" s="639">
        <v>0.8554868624420402</v>
      </c>
      <c r="J16" s="638">
        <v>187</v>
      </c>
      <c r="K16" s="640">
        <v>0.1445131375579598</v>
      </c>
      <c r="L16" s="967"/>
      <c r="M16" s="967"/>
      <c r="N16" s="967"/>
      <c r="O16" s="967"/>
      <c r="P16" s="977"/>
      <c r="Q16" s="982"/>
      <c r="R16" s="982"/>
      <c r="S16" s="982"/>
      <c r="T16" s="982"/>
      <c r="U16" s="982"/>
      <c r="V16" s="982"/>
    </row>
    <row r="17" spans="1:19">
      <c r="A17" s="725"/>
      <c r="B17" s="92"/>
      <c r="C17" s="92"/>
      <c r="D17" s="92"/>
      <c r="E17" s="92"/>
      <c r="F17" s="92"/>
      <c r="G17" s="517"/>
      <c r="H17" s="517"/>
      <c r="I17" s="517"/>
      <c r="J17" s="517"/>
      <c r="K17" s="517"/>
      <c r="L17" s="964"/>
      <c r="M17" s="964"/>
      <c r="N17" s="964"/>
      <c r="O17" s="967"/>
      <c r="P17" s="977"/>
    </row>
    <row r="18" spans="1:19">
      <c r="A18" s="725"/>
      <c r="B18" s="92"/>
      <c r="C18" s="92"/>
      <c r="D18" s="92"/>
      <c r="E18" s="92"/>
      <c r="F18" s="92"/>
      <c r="G18" s="92"/>
      <c r="H18" s="92"/>
      <c r="I18" s="967"/>
      <c r="J18" s="967"/>
      <c r="K18" s="967"/>
      <c r="L18" s="964"/>
      <c r="M18" s="964"/>
      <c r="N18" s="964"/>
      <c r="O18" s="967"/>
      <c r="P18" s="977"/>
    </row>
    <row r="19" spans="1:19" ht="13.5" thickBot="1">
      <c r="A19" s="1148" t="s">
        <v>251</v>
      </c>
      <c r="B19" s="1149"/>
      <c r="C19" s="1149"/>
      <c r="D19" s="1149"/>
      <c r="E19" s="1149"/>
      <c r="F19" s="1149"/>
      <c r="G19" s="1149"/>
      <c r="H19" s="978"/>
      <c r="I19" s="978"/>
      <c r="J19" s="978"/>
      <c r="K19" s="978"/>
      <c r="L19" s="978"/>
      <c r="M19" s="978"/>
      <c r="N19" s="978"/>
      <c r="O19" s="978"/>
      <c r="P19" s="979"/>
    </row>
    <row r="20" spans="1:19">
      <c r="A20" s="1150" t="s">
        <v>252</v>
      </c>
      <c r="B20" s="1140" t="s">
        <v>32</v>
      </c>
      <c r="C20" s="1128" t="s">
        <v>253</v>
      </c>
      <c r="D20" s="1154"/>
      <c r="E20" s="1155" t="s">
        <v>254</v>
      </c>
      <c r="F20" s="1262" t="s">
        <v>253</v>
      </c>
      <c r="G20" s="1171"/>
      <c r="H20" s="1252" t="s">
        <v>255</v>
      </c>
      <c r="I20" s="978"/>
      <c r="J20" s="978"/>
      <c r="K20" s="978"/>
      <c r="L20" s="978"/>
      <c r="M20" s="978"/>
      <c r="N20" s="978"/>
      <c r="O20" s="978"/>
      <c r="P20" s="979"/>
    </row>
    <row r="21" spans="1:19">
      <c r="A21" s="1151"/>
      <c r="B21" s="1141"/>
      <c r="C21" s="94" t="s">
        <v>235</v>
      </c>
      <c r="D21" s="94" t="s">
        <v>236</v>
      </c>
      <c r="E21" s="1156"/>
      <c r="F21" s="111" t="s">
        <v>235</v>
      </c>
      <c r="G21" s="111" t="s">
        <v>236</v>
      </c>
      <c r="H21" s="1287"/>
      <c r="I21" s="967"/>
      <c r="J21" s="967"/>
      <c r="K21" s="967"/>
      <c r="L21" s="967"/>
      <c r="M21" s="967"/>
      <c r="N21" s="967"/>
      <c r="O21" s="967"/>
      <c r="P21" s="977"/>
    </row>
    <row r="22" spans="1:19">
      <c r="A22" s="1152"/>
      <c r="B22" s="1153"/>
      <c r="C22" s="94"/>
      <c r="D22" s="94"/>
      <c r="E22" s="1157"/>
      <c r="F22" s="111"/>
      <c r="G22" s="111"/>
      <c r="H22" s="1288"/>
      <c r="I22" s="967"/>
      <c r="J22" s="967"/>
      <c r="K22" s="967"/>
      <c r="L22" s="967"/>
      <c r="M22" s="92"/>
      <c r="N22" s="92"/>
      <c r="O22" s="92"/>
      <c r="P22" s="510"/>
    </row>
    <row r="23" spans="1:19">
      <c r="A23" s="553" t="s">
        <v>256</v>
      </c>
      <c r="B23" s="90" t="s">
        <v>42</v>
      </c>
      <c r="C23" s="96">
        <v>2556</v>
      </c>
      <c r="D23" s="96">
        <v>538</v>
      </c>
      <c r="E23" s="466">
        <v>3094</v>
      </c>
      <c r="F23" s="111">
        <v>2665</v>
      </c>
      <c r="G23" s="111">
        <v>617</v>
      </c>
      <c r="H23" s="642">
        <v>3282</v>
      </c>
      <c r="I23" s="967"/>
      <c r="J23" s="967"/>
      <c r="K23" s="967"/>
      <c r="L23" s="967"/>
      <c r="M23" s="92"/>
      <c r="N23" s="92"/>
      <c r="O23" s="92"/>
      <c r="P23" s="510"/>
    </row>
    <row r="24" spans="1:19">
      <c r="A24" s="553" t="s">
        <v>257</v>
      </c>
      <c r="B24" s="90" t="s">
        <v>42</v>
      </c>
      <c r="C24" s="96">
        <v>108</v>
      </c>
      <c r="D24" s="96">
        <v>13</v>
      </c>
      <c r="E24" s="466">
        <v>121</v>
      </c>
      <c r="F24" s="111">
        <v>107</v>
      </c>
      <c r="G24" s="111">
        <v>16</v>
      </c>
      <c r="H24" s="642">
        <v>123</v>
      </c>
      <c r="I24" s="92"/>
      <c r="J24" s="92"/>
      <c r="K24" s="92"/>
      <c r="L24" s="92"/>
      <c r="M24" s="92"/>
      <c r="N24" s="92"/>
      <c r="O24" s="92"/>
      <c r="P24" s="510"/>
    </row>
    <row r="25" spans="1:19">
      <c r="A25" s="553" t="s">
        <v>258</v>
      </c>
      <c r="B25" s="90" t="s">
        <v>42</v>
      </c>
      <c r="C25" s="96">
        <v>247</v>
      </c>
      <c r="D25" s="96">
        <v>26</v>
      </c>
      <c r="E25" s="466">
        <v>273</v>
      </c>
      <c r="F25" s="111">
        <v>276</v>
      </c>
      <c r="G25" s="111">
        <v>33</v>
      </c>
      <c r="H25" s="642">
        <v>309</v>
      </c>
      <c r="I25" s="92"/>
      <c r="J25" s="92"/>
      <c r="K25" s="92"/>
      <c r="L25" s="92"/>
      <c r="M25" s="92"/>
      <c r="N25" s="92"/>
      <c r="O25" s="92"/>
      <c r="P25" s="510"/>
    </row>
    <row r="26" spans="1:19">
      <c r="A26" s="553" t="s">
        <v>259</v>
      </c>
      <c r="B26" s="90" t="s">
        <v>42</v>
      </c>
      <c r="C26" s="96">
        <v>2201</v>
      </c>
      <c r="D26" s="96">
        <v>499</v>
      </c>
      <c r="E26" s="466">
        <v>2700</v>
      </c>
      <c r="F26" s="111">
        <v>2282</v>
      </c>
      <c r="G26" s="111">
        <v>568</v>
      </c>
      <c r="H26" s="642">
        <v>2850</v>
      </c>
      <c r="I26" s="92"/>
      <c r="J26" s="92"/>
      <c r="K26" s="92"/>
      <c r="L26" s="92"/>
      <c r="M26" s="92"/>
      <c r="N26" s="92"/>
      <c r="O26" s="92"/>
      <c r="P26" s="510"/>
    </row>
    <row r="27" spans="1:19">
      <c r="A27" s="553" t="s">
        <v>260</v>
      </c>
      <c r="B27" s="90" t="s">
        <v>42</v>
      </c>
      <c r="C27" s="96">
        <v>6</v>
      </c>
      <c r="D27" s="96">
        <v>1</v>
      </c>
      <c r="E27" s="466">
        <v>7</v>
      </c>
      <c r="F27" s="111">
        <v>8</v>
      </c>
      <c r="G27" s="111">
        <v>2</v>
      </c>
      <c r="H27" s="642">
        <v>10</v>
      </c>
      <c r="I27" s="92"/>
      <c r="J27" s="92"/>
      <c r="K27" s="92"/>
      <c r="L27" s="92"/>
      <c r="M27" s="92"/>
      <c r="N27" s="92"/>
      <c r="O27" s="92"/>
      <c r="P27" s="510"/>
    </row>
    <row r="28" spans="1:19">
      <c r="A28" s="553" t="s">
        <v>261</v>
      </c>
      <c r="B28" s="90" t="s">
        <v>42</v>
      </c>
      <c r="C28" s="96">
        <v>1123</v>
      </c>
      <c r="D28" s="96">
        <v>119</v>
      </c>
      <c r="E28" s="466">
        <v>1242</v>
      </c>
      <c r="F28" s="111">
        <v>986</v>
      </c>
      <c r="G28" s="111">
        <v>117</v>
      </c>
      <c r="H28" s="642">
        <v>1103</v>
      </c>
      <c r="I28" s="92"/>
      <c r="J28" s="92"/>
      <c r="K28" s="92"/>
      <c r="L28" s="92"/>
      <c r="M28" s="92"/>
      <c r="N28" s="92"/>
      <c r="O28" s="92"/>
      <c r="P28" s="510"/>
    </row>
    <row r="29" spans="1:19">
      <c r="A29" s="553" t="s">
        <v>262</v>
      </c>
      <c r="B29" s="90" t="s">
        <v>42</v>
      </c>
      <c r="C29" s="96">
        <v>200</v>
      </c>
      <c r="D29" s="96">
        <v>71</v>
      </c>
      <c r="E29" s="466">
        <v>271</v>
      </c>
      <c r="F29" s="111">
        <v>121</v>
      </c>
      <c r="G29" s="111">
        <v>70</v>
      </c>
      <c r="H29" s="642">
        <v>191</v>
      </c>
      <c r="I29" s="92"/>
      <c r="J29" s="92"/>
      <c r="K29" s="92"/>
      <c r="L29" s="92"/>
      <c r="M29" s="92"/>
      <c r="N29" s="92"/>
      <c r="O29" s="92"/>
      <c r="P29" s="510"/>
    </row>
    <row r="30" spans="1:19" ht="13.5" thickBot="1">
      <c r="A30" s="732" t="s">
        <v>72</v>
      </c>
      <c r="B30" s="146" t="s">
        <v>42</v>
      </c>
      <c r="C30" s="470">
        <v>3885</v>
      </c>
      <c r="D30" s="470">
        <v>729</v>
      </c>
      <c r="E30" s="471">
        <v>4614</v>
      </c>
      <c r="F30" s="638">
        <v>3780</v>
      </c>
      <c r="G30" s="638">
        <v>806</v>
      </c>
      <c r="H30" s="641">
        <v>4586</v>
      </c>
      <c r="I30" s="92"/>
      <c r="J30" s="92"/>
      <c r="K30" s="92"/>
      <c r="L30" s="92"/>
      <c r="M30" s="92"/>
      <c r="N30" s="92"/>
      <c r="O30" s="92"/>
      <c r="P30" s="510"/>
    </row>
    <row r="31" spans="1:19">
      <c r="A31" s="725"/>
      <c r="B31" s="92"/>
      <c r="C31" s="92"/>
      <c r="D31" s="92"/>
      <c r="E31" s="92"/>
      <c r="F31" s="92"/>
      <c r="G31" s="92"/>
      <c r="H31" s="92"/>
      <c r="I31" s="92"/>
      <c r="J31" s="92"/>
      <c r="K31" s="92"/>
      <c r="L31" s="517"/>
      <c r="M31" s="517"/>
      <c r="N31" s="517"/>
      <c r="O31" s="92"/>
      <c r="P31" s="510"/>
    </row>
    <row r="32" spans="1:19">
      <c r="A32" s="725"/>
      <c r="B32" s="92"/>
      <c r="C32" s="92"/>
      <c r="D32" s="92"/>
      <c r="E32" s="92"/>
      <c r="F32" s="92"/>
      <c r="G32" s="92"/>
      <c r="H32" s="967"/>
      <c r="I32" s="967"/>
      <c r="J32" s="967"/>
      <c r="K32" s="967"/>
      <c r="L32" s="964"/>
      <c r="M32" s="964"/>
      <c r="N32" s="964"/>
      <c r="O32" s="967"/>
      <c r="P32" s="977"/>
      <c r="Q32" s="982"/>
      <c r="R32" s="982"/>
      <c r="S32" s="982"/>
    </row>
    <row r="33" spans="1:19" ht="13.5" thickBot="1">
      <c r="A33" s="1148" t="s">
        <v>251</v>
      </c>
      <c r="B33" s="1149"/>
      <c r="C33" s="1149"/>
      <c r="D33" s="1149"/>
      <c r="E33" s="1149"/>
      <c r="F33" s="1149"/>
      <c r="G33" s="1149"/>
      <c r="H33" s="978"/>
      <c r="I33" s="978"/>
      <c r="J33" s="978"/>
      <c r="K33" s="978"/>
      <c r="L33" s="978"/>
      <c r="M33" s="978"/>
      <c r="N33" s="978"/>
      <c r="O33" s="978"/>
      <c r="P33" s="979"/>
      <c r="Q33" s="982"/>
      <c r="R33" s="982"/>
      <c r="S33" s="982"/>
    </row>
    <row r="34" spans="1:19">
      <c r="A34" s="1150" t="s">
        <v>252</v>
      </c>
      <c r="B34" s="1140" t="s">
        <v>32</v>
      </c>
      <c r="C34" s="1145" t="s">
        <v>263</v>
      </c>
      <c r="D34" s="1197"/>
      <c r="E34" s="1197"/>
      <c r="F34" s="1197"/>
      <c r="G34" s="1197"/>
      <c r="H34" s="1154"/>
      <c r="I34" s="1155" t="s">
        <v>254</v>
      </c>
      <c r="J34" s="1226" t="s">
        <v>263</v>
      </c>
      <c r="K34" s="1198"/>
      <c r="L34" s="1198"/>
      <c r="M34" s="1198"/>
      <c r="N34" s="1198"/>
      <c r="O34" s="1171"/>
      <c r="P34" s="1258" t="s">
        <v>255</v>
      </c>
    </row>
    <row r="35" spans="1:19">
      <c r="A35" s="1151"/>
      <c r="B35" s="1141"/>
      <c r="C35" s="1244" t="s">
        <v>264</v>
      </c>
      <c r="D35" s="1216"/>
      <c r="E35" s="1254" t="s">
        <v>265</v>
      </c>
      <c r="F35" s="1216"/>
      <c r="G35" s="1254" t="s">
        <v>266</v>
      </c>
      <c r="H35" s="1216"/>
      <c r="I35" s="1156"/>
      <c r="J35" s="1223" t="s">
        <v>264</v>
      </c>
      <c r="K35" s="1217"/>
      <c r="L35" s="1224" t="s">
        <v>265</v>
      </c>
      <c r="M35" s="1217"/>
      <c r="N35" s="1224" t="s">
        <v>266</v>
      </c>
      <c r="O35" s="1217"/>
      <c r="P35" s="1259"/>
    </row>
    <row r="36" spans="1:19">
      <c r="A36" s="1152"/>
      <c r="B36" s="1153"/>
      <c r="C36" s="514" t="s">
        <v>235</v>
      </c>
      <c r="D36" s="97" t="s">
        <v>236</v>
      </c>
      <c r="E36" s="97" t="s">
        <v>235</v>
      </c>
      <c r="F36" s="97" t="s">
        <v>236</v>
      </c>
      <c r="G36" s="97" t="s">
        <v>235</v>
      </c>
      <c r="H36" s="97" t="s">
        <v>236</v>
      </c>
      <c r="I36" s="1157"/>
      <c r="J36" s="633" t="s">
        <v>235</v>
      </c>
      <c r="K36" s="112" t="s">
        <v>236</v>
      </c>
      <c r="L36" s="112" t="s">
        <v>235</v>
      </c>
      <c r="M36" s="112" t="s">
        <v>236</v>
      </c>
      <c r="N36" s="112" t="s">
        <v>235</v>
      </c>
      <c r="O36" s="112" t="s">
        <v>236</v>
      </c>
      <c r="P36" s="1260"/>
    </row>
    <row r="37" spans="1:19">
      <c r="A37" s="553" t="s">
        <v>256</v>
      </c>
      <c r="B37" s="90" t="s">
        <v>42</v>
      </c>
      <c r="C37" s="474">
        <v>628</v>
      </c>
      <c r="D37" s="96">
        <v>308</v>
      </c>
      <c r="E37" s="96">
        <v>1807</v>
      </c>
      <c r="F37" s="96">
        <v>223</v>
      </c>
      <c r="G37" s="96">
        <v>121</v>
      </c>
      <c r="H37" s="96">
        <v>7</v>
      </c>
      <c r="I37" s="466">
        <v>3094</v>
      </c>
      <c r="J37" s="635">
        <v>626</v>
      </c>
      <c r="K37" s="111">
        <v>370</v>
      </c>
      <c r="L37" s="111">
        <v>1899</v>
      </c>
      <c r="M37" s="111">
        <v>239</v>
      </c>
      <c r="N37" s="111">
        <v>140</v>
      </c>
      <c r="O37" s="111">
        <v>8</v>
      </c>
      <c r="P37" s="644">
        <v>3282</v>
      </c>
    </row>
    <row r="38" spans="1:19">
      <c r="A38" s="553" t="s">
        <v>257</v>
      </c>
      <c r="B38" s="90" t="s">
        <v>42</v>
      </c>
      <c r="C38" s="474">
        <v>0</v>
      </c>
      <c r="D38" s="96">
        <v>0</v>
      </c>
      <c r="E38" s="96">
        <v>66</v>
      </c>
      <c r="F38" s="96">
        <v>10</v>
      </c>
      <c r="G38" s="96">
        <v>42</v>
      </c>
      <c r="H38" s="96">
        <v>3</v>
      </c>
      <c r="I38" s="466">
        <v>121</v>
      </c>
      <c r="J38" s="635">
        <v>0</v>
      </c>
      <c r="K38" s="111">
        <v>0</v>
      </c>
      <c r="L38" s="111">
        <v>65</v>
      </c>
      <c r="M38" s="111">
        <v>12</v>
      </c>
      <c r="N38" s="111">
        <v>42</v>
      </c>
      <c r="O38" s="111">
        <v>4</v>
      </c>
      <c r="P38" s="644">
        <v>123</v>
      </c>
    </row>
    <row r="39" spans="1:19">
      <c r="A39" s="553" t="s">
        <v>258</v>
      </c>
      <c r="B39" s="90" t="s">
        <v>42</v>
      </c>
      <c r="C39" s="474">
        <v>0</v>
      </c>
      <c r="D39" s="96">
        <v>0</v>
      </c>
      <c r="E39" s="96">
        <v>213</v>
      </c>
      <c r="F39" s="96">
        <v>25</v>
      </c>
      <c r="G39" s="96">
        <v>34</v>
      </c>
      <c r="H39" s="96">
        <v>1</v>
      </c>
      <c r="I39" s="466">
        <v>273</v>
      </c>
      <c r="J39" s="635">
        <v>0</v>
      </c>
      <c r="K39" s="111">
        <v>0</v>
      </c>
      <c r="L39" s="111">
        <v>226</v>
      </c>
      <c r="M39" s="111">
        <v>31</v>
      </c>
      <c r="N39" s="111">
        <v>50</v>
      </c>
      <c r="O39" s="111">
        <v>2</v>
      </c>
      <c r="P39" s="644">
        <v>309</v>
      </c>
    </row>
    <row r="40" spans="1:19">
      <c r="A40" s="553" t="s">
        <v>259</v>
      </c>
      <c r="B40" s="90" t="s">
        <v>42</v>
      </c>
      <c r="C40" s="474">
        <v>628</v>
      </c>
      <c r="D40" s="96">
        <v>308</v>
      </c>
      <c r="E40" s="96">
        <v>1528</v>
      </c>
      <c r="F40" s="96">
        <v>188</v>
      </c>
      <c r="G40" s="96">
        <v>45</v>
      </c>
      <c r="H40" s="96">
        <v>3</v>
      </c>
      <c r="I40" s="466">
        <v>2700</v>
      </c>
      <c r="J40" s="635">
        <v>626</v>
      </c>
      <c r="K40" s="111">
        <v>370</v>
      </c>
      <c r="L40" s="111">
        <v>1608</v>
      </c>
      <c r="M40" s="111">
        <v>196</v>
      </c>
      <c r="N40" s="111">
        <v>48</v>
      </c>
      <c r="O40" s="111">
        <v>2</v>
      </c>
      <c r="P40" s="644">
        <v>2850</v>
      </c>
    </row>
    <row r="41" spans="1:19">
      <c r="A41" s="553" t="s">
        <v>260</v>
      </c>
      <c r="B41" s="90" t="s">
        <v>42</v>
      </c>
      <c r="C41" s="474">
        <v>0</v>
      </c>
      <c r="D41" s="96">
        <v>1</v>
      </c>
      <c r="E41" s="96">
        <v>2</v>
      </c>
      <c r="F41" s="96">
        <v>0</v>
      </c>
      <c r="G41" s="96">
        <v>4</v>
      </c>
      <c r="H41" s="96">
        <v>0</v>
      </c>
      <c r="I41" s="466">
        <v>7</v>
      </c>
      <c r="J41" s="635">
        <v>0</v>
      </c>
      <c r="K41" s="111">
        <v>0</v>
      </c>
      <c r="L41" s="111">
        <v>2</v>
      </c>
      <c r="M41" s="111">
        <v>2</v>
      </c>
      <c r="N41" s="111">
        <v>6</v>
      </c>
      <c r="O41" s="111">
        <v>0</v>
      </c>
      <c r="P41" s="644">
        <v>10</v>
      </c>
    </row>
    <row r="42" spans="1:19">
      <c r="A42" s="553" t="s">
        <v>261</v>
      </c>
      <c r="B42" s="90" t="s">
        <v>42</v>
      </c>
      <c r="C42" s="474">
        <v>871</v>
      </c>
      <c r="D42" s="96">
        <v>109</v>
      </c>
      <c r="E42" s="96">
        <v>252</v>
      </c>
      <c r="F42" s="96">
        <v>10</v>
      </c>
      <c r="G42" s="96">
        <v>0</v>
      </c>
      <c r="H42" s="96">
        <v>0</v>
      </c>
      <c r="I42" s="466">
        <v>1242</v>
      </c>
      <c r="J42" s="635">
        <v>698</v>
      </c>
      <c r="K42" s="111">
        <v>107</v>
      </c>
      <c r="L42" s="111">
        <v>288</v>
      </c>
      <c r="M42" s="111">
        <v>10</v>
      </c>
      <c r="N42" s="111">
        <v>0</v>
      </c>
      <c r="O42" s="111">
        <v>0</v>
      </c>
      <c r="P42" s="644">
        <v>1103</v>
      </c>
    </row>
    <row r="43" spans="1:19">
      <c r="A43" s="553" t="s">
        <v>262</v>
      </c>
      <c r="B43" s="90" t="s">
        <v>42</v>
      </c>
      <c r="C43" s="474">
        <v>102</v>
      </c>
      <c r="D43" s="96">
        <v>66</v>
      </c>
      <c r="E43" s="96">
        <v>95</v>
      </c>
      <c r="F43" s="96">
        <v>5</v>
      </c>
      <c r="G43" s="96">
        <v>3</v>
      </c>
      <c r="H43" s="96">
        <v>0</v>
      </c>
      <c r="I43" s="466">
        <v>271</v>
      </c>
      <c r="J43" s="635">
        <v>73</v>
      </c>
      <c r="K43" s="111">
        <v>65</v>
      </c>
      <c r="L43" s="111">
        <v>48</v>
      </c>
      <c r="M43" s="111">
        <v>5</v>
      </c>
      <c r="N43" s="111">
        <v>0</v>
      </c>
      <c r="O43" s="111">
        <v>0</v>
      </c>
      <c r="P43" s="644">
        <v>191</v>
      </c>
    </row>
    <row r="44" spans="1:19" ht="13.5" thickBot="1">
      <c r="A44" s="732" t="s">
        <v>72</v>
      </c>
      <c r="B44" s="146" t="s">
        <v>42</v>
      </c>
      <c r="C44" s="475">
        <f t="shared" ref="C44:H44" si="2">SUM(C37,C41,C42,C43)</f>
        <v>1601</v>
      </c>
      <c r="D44" s="470">
        <f t="shared" si="2"/>
        <v>484</v>
      </c>
      <c r="E44" s="470">
        <f t="shared" si="2"/>
        <v>2156</v>
      </c>
      <c r="F44" s="470">
        <f t="shared" si="2"/>
        <v>238</v>
      </c>
      <c r="G44" s="470">
        <f t="shared" si="2"/>
        <v>128</v>
      </c>
      <c r="H44" s="470">
        <f t="shared" si="2"/>
        <v>7</v>
      </c>
      <c r="I44" s="471">
        <v>4614</v>
      </c>
      <c r="J44" s="637">
        <v>1397</v>
      </c>
      <c r="K44" s="638">
        <v>542</v>
      </c>
      <c r="L44" s="638">
        <v>2237</v>
      </c>
      <c r="M44" s="638">
        <v>256</v>
      </c>
      <c r="N44" s="638">
        <v>146</v>
      </c>
      <c r="O44" s="638">
        <v>8</v>
      </c>
      <c r="P44" s="643">
        <v>4586</v>
      </c>
    </row>
    <row r="45" spans="1:19">
      <c r="A45" s="725"/>
      <c r="B45" s="92"/>
      <c r="C45" s="92"/>
      <c r="D45" s="92"/>
      <c r="E45" s="92"/>
      <c r="F45" s="92"/>
      <c r="G45" s="92"/>
      <c r="H45" s="92"/>
      <c r="I45" s="92"/>
      <c r="J45" s="92"/>
      <c r="K45" s="92"/>
      <c r="L45" s="517"/>
      <c r="M45" s="517"/>
      <c r="N45" s="517"/>
      <c r="O45" s="92"/>
      <c r="P45" s="510"/>
    </row>
    <row r="46" spans="1:19">
      <c r="A46" s="725"/>
      <c r="B46" s="92"/>
      <c r="C46" s="92"/>
      <c r="D46" s="92"/>
      <c r="E46" s="92"/>
      <c r="F46" s="92"/>
      <c r="G46" s="92"/>
      <c r="H46" s="92"/>
      <c r="I46" s="92"/>
      <c r="J46" s="92"/>
      <c r="K46" s="92"/>
      <c r="L46" s="967"/>
      <c r="M46" s="967"/>
      <c r="N46" s="967"/>
      <c r="O46" s="967"/>
      <c r="P46" s="977"/>
      <c r="Q46" s="982"/>
    </row>
    <row r="47" spans="1:19" ht="26.25" thickBot="1">
      <c r="A47" s="733" t="s">
        <v>267</v>
      </c>
      <c r="B47" s="591"/>
      <c r="C47" s="591"/>
      <c r="D47" s="591"/>
      <c r="E47" s="591"/>
      <c r="F47" s="591"/>
      <c r="G47" s="592"/>
      <c r="H47" s="591"/>
      <c r="I47" s="591"/>
      <c r="J47" s="591"/>
      <c r="K47" s="591"/>
      <c r="L47" s="962"/>
      <c r="M47" s="962"/>
      <c r="N47" s="968"/>
      <c r="O47" s="968"/>
      <c r="P47" s="976"/>
      <c r="Q47" s="982"/>
    </row>
    <row r="48" spans="1:19">
      <c r="A48" s="593" t="s">
        <v>252</v>
      </c>
      <c r="B48" s="1197" t="s">
        <v>74</v>
      </c>
      <c r="C48" s="1197"/>
      <c r="D48" s="1145" t="s">
        <v>34</v>
      </c>
      <c r="E48" s="1129"/>
      <c r="F48" s="1145" t="s">
        <v>35</v>
      </c>
      <c r="G48" s="1129"/>
      <c r="H48" s="1145" t="s">
        <v>36</v>
      </c>
      <c r="I48" s="1129"/>
      <c r="J48" s="1146" t="s">
        <v>37</v>
      </c>
      <c r="K48" s="1147"/>
      <c r="L48" s="969"/>
      <c r="M48" s="969"/>
      <c r="N48" s="978"/>
      <c r="O48" s="978"/>
      <c r="P48" s="979"/>
      <c r="Q48" s="982"/>
    </row>
    <row r="49" spans="1:17">
      <c r="A49" s="734" t="s">
        <v>253</v>
      </c>
      <c r="B49" s="520" t="s">
        <v>235</v>
      </c>
      <c r="C49" s="521" t="s">
        <v>236</v>
      </c>
      <c r="D49" s="515" t="s">
        <v>235</v>
      </c>
      <c r="E49" s="467" t="s">
        <v>236</v>
      </c>
      <c r="F49" s="515" t="s">
        <v>235</v>
      </c>
      <c r="G49" s="467" t="s">
        <v>236</v>
      </c>
      <c r="H49" s="515" t="s">
        <v>235</v>
      </c>
      <c r="I49" s="467" t="s">
        <v>236</v>
      </c>
      <c r="J49" s="635" t="s">
        <v>235</v>
      </c>
      <c r="K49" s="642" t="s">
        <v>236</v>
      </c>
      <c r="L49" s="961"/>
      <c r="M49" s="961"/>
      <c r="N49" s="967"/>
      <c r="O49" s="967"/>
      <c r="P49" s="977"/>
      <c r="Q49" s="982"/>
    </row>
    <row r="50" spans="1:17">
      <c r="A50" s="553" t="s">
        <v>257</v>
      </c>
      <c r="B50" s="522">
        <v>88</v>
      </c>
      <c r="C50" s="523">
        <v>6</v>
      </c>
      <c r="D50" s="524">
        <v>117</v>
      </c>
      <c r="E50" s="525">
        <v>12</v>
      </c>
      <c r="F50" s="524">
        <v>115</v>
      </c>
      <c r="G50" s="525">
        <v>14</v>
      </c>
      <c r="H50" s="524">
        <v>108</v>
      </c>
      <c r="I50" s="525">
        <v>13</v>
      </c>
      <c r="J50" s="647">
        <v>107</v>
      </c>
      <c r="K50" s="648">
        <v>16</v>
      </c>
      <c r="L50" s="965"/>
      <c r="M50" s="965"/>
      <c r="N50" s="967"/>
      <c r="O50" s="967"/>
      <c r="P50" s="977"/>
      <c r="Q50" s="982"/>
    </row>
    <row r="51" spans="1:17">
      <c r="A51" s="553" t="s">
        <v>258</v>
      </c>
      <c r="B51" s="522">
        <v>194</v>
      </c>
      <c r="C51" s="523">
        <v>14</v>
      </c>
      <c r="D51" s="524">
        <v>261</v>
      </c>
      <c r="E51" s="525">
        <v>24</v>
      </c>
      <c r="F51" s="524">
        <v>251</v>
      </c>
      <c r="G51" s="525">
        <v>19</v>
      </c>
      <c r="H51" s="524">
        <v>247</v>
      </c>
      <c r="I51" s="525">
        <v>26</v>
      </c>
      <c r="J51" s="647">
        <v>276</v>
      </c>
      <c r="K51" s="648">
        <v>33</v>
      </c>
      <c r="L51" s="526"/>
      <c r="M51" s="526"/>
      <c r="N51" s="92"/>
      <c r="O51" s="92"/>
      <c r="P51" s="510"/>
    </row>
    <row r="52" spans="1:17">
      <c r="A52" s="553" t="s">
        <v>259</v>
      </c>
      <c r="B52" s="522">
        <v>1263</v>
      </c>
      <c r="C52" s="527">
        <v>110</v>
      </c>
      <c r="D52" s="524">
        <v>1768</v>
      </c>
      <c r="E52" s="528">
        <v>300</v>
      </c>
      <c r="F52" s="524">
        <v>2225</v>
      </c>
      <c r="G52" s="528">
        <v>432</v>
      </c>
      <c r="H52" s="524">
        <v>2201</v>
      </c>
      <c r="I52" s="528">
        <v>499</v>
      </c>
      <c r="J52" s="647">
        <v>2282</v>
      </c>
      <c r="K52" s="649">
        <v>568</v>
      </c>
      <c r="L52" s="526"/>
      <c r="M52" s="526"/>
      <c r="N52" s="92"/>
      <c r="O52" s="92"/>
      <c r="P52" s="510"/>
    </row>
    <row r="53" spans="1:17" ht="13.5" thickBot="1">
      <c r="A53" s="735" t="s">
        <v>268</v>
      </c>
      <c r="B53" s="529">
        <f>SUM(B50:B52)</f>
        <v>1545</v>
      </c>
      <c r="C53" s="530">
        <f t="shared" ref="C53:I53" si="3">SUM(C50:C52)</f>
        <v>130</v>
      </c>
      <c r="D53" s="531">
        <f t="shared" si="3"/>
        <v>2146</v>
      </c>
      <c r="E53" s="532">
        <f t="shared" si="3"/>
        <v>336</v>
      </c>
      <c r="F53" s="531">
        <v>2591</v>
      </c>
      <c r="G53" s="532">
        <v>465</v>
      </c>
      <c r="H53" s="531">
        <f t="shared" si="3"/>
        <v>2556</v>
      </c>
      <c r="I53" s="532">
        <f t="shared" si="3"/>
        <v>538</v>
      </c>
      <c r="J53" s="645">
        <v>2665</v>
      </c>
      <c r="K53" s="646">
        <v>617</v>
      </c>
      <c r="L53" s="526"/>
      <c r="M53" s="526"/>
      <c r="N53" s="92"/>
      <c r="O53" s="92"/>
      <c r="P53" s="510"/>
    </row>
    <row r="54" spans="1:17" ht="13.5" thickBot="1">
      <c r="A54" s="736" t="s">
        <v>227</v>
      </c>
      <c r="B54" s="1289">
        <f>B53+C53</f>
        <v>1675</v>
      </c>
      <c r="C54" s="1289"/>
      <c r="D54" s="1289">
        <f t="shared" ref="D54" si="4">D53+E53</f>
        <v>2482</v>
      </c>
      <c r="E54" s="1289"/>
      <c r="F54" s="1289">
        <f t="shared" ref="F54" si="5">F53+G53</f>
        <v>3056</v>
      </c>
      <c r="G54" s="1289"/>
      <c r="H54" s="1289">
        <f t="shared" ref="H54" si="6">H53+I53</f>
        <v>3094</v>
      </c>
      <c r="I54" s="1290"/>
      <c r="J54" s="1255">
        <f t="shared" ref="J54" si="7">J53+K53</f>
        <v>3282</v>
      </c>
      <c r="K54" s="1256"/>
      <c r="L54" s="967"/>
      <c r="M54" s="967"/>
      <c r="N54" s="967"/>
      <c r="O54" s="967"/>
      <c r="P54" s="977"/>
    </row>
    <row r="55" spans="1:17">
      <c r="A55" s="725"/>
      <c r="B55" s="92"/>
      <c r="C55" s="92"/>
      <c r="D55" s="517"/>
      <c r="E55" s="517"/>
      <c r="F55" s="517"/>
      <c r="G55" s="517"/>
      <c r="H55" s="517"/>
      <c r="I55" s="517"/>
      <c r="J55" s="517"/>
      <c r="K55" s="517"/>
      <c r="L55" s="967"/>
      <c r="M55" s="967"/>
      <c r="N55" s="967"/>
      <c r="O55" s="967"/>
      <c r="P55" s="977"/>
    </row>
    <row r="56" spans="1:17" ht="13.5" thickBot="1">
      <c r="A56" s="737" t="s">
        <v>269</v>
      </c>
      <c r="B56" s="595"/>
      <c r="C56" s="595"/>
      <c r="D56" s="591"/>
      <c r="E56" s="591"/>
      <c r="F56" s="591"/>
      <c r="G56" s="591"/>
      <c r="H56" s="591"/>
      <c r="I56" s="591"/>
      <c r="J56" s="591"/>
      <c r="K56" s="591"/>
      <c r="L56" s="968"/>
      <c r="M56" s="968"/>
      <c r="N56" s="968"/>
      <c r="O56" s="968"/>
      <c r="P56" s="976"/>
    </row>
    <row r="57" spans="1:17">
      <c r="A57" s="596" t="s">
        <v>252</v>
      </c>
      <c r="B57" s="1197" t="s">
        <v>74</v>
      </c>
      <c r="C57" s="1197"/>
      <c r="D57" s="1197" t="s">
        <v>34</v>
      </c>
      <c r="E57" s="1197"/>
      <c r="F57" s="1197" t="s">
        <v>35</v>
      </c>
      <c r="G57" s="1197"/>
      <c r="H57" s="1197" t="s">
        <v>36</v>
      </c>
      <c r="I57" s="1197"/>
      <c r="J57" s="1250" t="s">
        <v>37</v>
      </c>
      <c r="K57" s="1198"/>
      <c r="L57" s="969"/>
      <c r="M57" s="969"/>
      <c r="N57" s="969"/>
      <c r="O57" s="978"/>
      <c r="P57" s="979"/>
    </row>
    <row r="58" spans="1:17" ht="13.5" thickBot="1">
      <c r="A58" s="738" t="s">
        <v>253</v>
      </c>
      <c r="B58" s="484" t="s">
        <v>235</v>
      </c>
      <c r="C58" s="533" t="s">
        <v>236</v>
      </c>
      <c r="D58" s="484" t="s">
        <v>235</v>
      </c>
      <c r="E58" s="533" t="s">
        <v>236</v>
      </c>
      <c r="F58" s="484" t="s">
        <v>235</v>
      </c>
      <c r="G58" s="533" t="s">
        <v>236</v>
      </c>
      <c r="H58" s="484" t="s">
        <v>235</v>
      </c>
      <c r="I58" s="533" t="s">
        <v>236</v>
      </c>
      <c r="J58" s="650" t="s">
        <v>235</v>
      </c>
      <c r="K58" s="651" t="s">
        <v>236</v>
      </c>
      <c r="L58" s="964"/>
      <c r="M58" s="964"/>
      <c r="N58" s="964"/>
      <c r="O58" s="967"/>
      <c r="P58" s="977"/>
    </row>
    <row r="59" spans="1:17" ht="13.5" thickBot="1">
      <c r="A59" s="739" t="s">
        <v>246</v>
      </c>
      <c r="B59" s="534">
        <v>0</v>
      </c>
      <c r="C59" s="535">
        <v>0</v>
      </c>
      <c r="D59" s="534">
        <v>0</v>
      </c>
      <c r="E59" s="535">
        <v>0</v>
      </c>
      <c r="F59" s="534">
        <v>794</v>
      </c>
      <c r="G59" s="535">
        <v>85</v>
      </c>
      <c r="H59" s="534">
        <v>1123</v>
      </c>
      <c r="I59" s="535">
        <v>119</v>
      </c>
      <c r="J59" s="652">
        <v>1107</v>
      </c>
      <c r="K59" s="653">
        <v>187</v>
      </c>
      <c r="L59" s="964"/>
      <c r="M59" s="964"/>
      <c r="N59" s="964"/>
      <c r="O59" s="967"/>
      <c r="P59" s="977"/>
    </row>
    <row r="60" spans="1:17">
      <c r="A60" s="725"/>
      <c r="B60" s="92"/>
      <c r="C60" s="92"/>
      <c r="D60" s="92"/>
      <c r="E60" s="536"/>
      <c r="F60" s="92"/>
      <c r="G60" s="92"/>
      <c r="H60" s="92"/>
      <c r="I60" s="92"/>
      <c r="J60" s="980"/>
      <c r="K60" s="980"/>
      <c r="L60" s="967"/>
      <c r="M60" s="967"/>
      <c r="N60" s="967"/>
      <c r="O60" s="967"/>
      <c r="P60" s="977"/>
    </row>
    <row r="61" spans="1:17">
      <c r="A61" s="725"/>
      <c r="B61" s="92"/>
      <c r="C61" s="92"/>
      <c r="D61" s="92"/>
      <c r="E61" s="537"/>
      <c r="F61" s="92"/>
      <c r="G61" s="92"/>
      <c r="H61" s="967"/>
      <c r="I61" s="967"/>
      <c r="J61" s="980"/>
      <c r="K61" s="980"/>
      <c r="L61" s="967"/>
      <c r="M61" s="967"/>
      <c r="N61" s="967"/>
      <c r="O61" s="967"/>
      <c r="P61" s="977"/>
      <c r="Q61" s="982"/>
    </row>
    <row r="62" spans="1:17" ht="13.5" thickBot="1">
      <c r="A62" s="737" t="s">
        <v>270</v>
      </c>
      <c r="B62" s="591"/>
      <c r="C62" s="591"/>
      <c r="D62" s="591"/>
      <c r="E62" s="597"/>
      <c r="F62" s="598"/>
      <c r="G62" s="591"/>
      <c r="H62" s="968"/>
      <c r="I62" s="968"/>
      <c r="J62" s="968"/>
      <c r="K62" s="968"/>
      <c r="L62" s="968"/>
      <c r="M62" s="968"/>
      <c r="N62" s="968"/>
      <c r="O62" s="968"/>
      <c r="P62" s="976"/>
      <c r="Q62" s="982"/>
    </row>
    <row r="63" spans="1:17" ht="13.5" thickBot="1">
      <c r="A63" s="599" t="s">
        <v>271</v>
      </c>
      <c r="B63" s="600" t="s">
        <v>272</v>
      </c>
      <c r="C63" s="601" t="s">
        <v>74</v>
      </c>
      <c r="D63" s="601" t="s">
        <v>34</v>
      </c>
      <c r="E63" s="601" t="s">
        <v>35</v>
      </c>
      <c r="F63" s="601" t="s">
        <v>36</v>
      </c>
      <c r="G63" s="722" t="s">
        <v>37</v>
      </c>
      <c r="H63" s="978"/>
      <c r="I63" s="978"/>
      <c r="J63" s="978"/>
      <c r="K63" s="978"/>
      <c r="L63" s="978"/>
      <c r="M63" s="978"/>
      <c r="N63" s="978"/>
      <c r="O63" s="978"/>
      <c r="P63" s="979"/>
      <c r="Q63" s="982"/>
    </row>
    <row r="64" spans="1:17">
      <c r="A64" s="549" t="s">
        <v>273</v>
      </c>
      <c r="B64" s="465" t="s">
        <v>42</v>
      </c>
      <c r="C64" s="503">
        <v>130</v>
      </c>
      <c r="D64" s="503">
        <v>336</v>
      </c>
      <c r="E64" s="503">
        <v>550</v>
      </c>
      <c r="F64" s="503">
        <v>729</v>
      </c>
      <c r="G64" s="655">
        <v>806</v>
      </c>
      <c r="H64" s="967"/>
      <c r="I64" s="967"/>
      <c r="J64" s="967"/>
      <c r="K64" s="967"/>
      <c r="L64" s="967"/>
      <c r="M64" s="967"/>
      <c r="N64" s="967"/>
      <c r="O64" s="967"/>
      <c r="P64" s="977"/>
      <c r="Q64" s="982"/>
    </row>
    <row r="65" spans="1:18">
      <c r="A65" s="553" t="s">
        <v>274</v>
      </c>
      <c r="B65" s="96" t="s">
        <v>42</v>
      </c>
      <c r="C65" s="466">
        <v>1545</v>
      </c>
      <c r="D65" s="466">
        <v>2146</v>
      </c>
      <c r="E65" s="466">
        <v>3385</v>
      </c>
      <c r="F65" s="466">
        <v>3885</v>
      </c>
      <c r="G65" s="642">
        <v>3780</v>
      </c>
      <c r="H65" s="967"/>
      <c r="I65" s="967"/>
      <c r="J65" s="967"/>
      <c r="K65" s="967"/>
      <c r="L65" s="967"/>
      <c r="M65" s="967"/>
      <c r="N65" s="967"/>
      <c r="O65" s="967"/>
      <c r="P65" s="977"/>
      <c r="Q65" s="982"/>
    </row>
    <row r="66" spans="1:18">
      <c r="A66" s="740" t="s">
        <v>72</v>
      </c>
      <c r="B66" s="96" t="s">
        <v>42</v>
      </c>
      <c r="C66" s="467">
        <v>1675</v>
      </c>
      <c r="D66" s="467">
        <v>2482</v>
      </c>
      <c r="E66" s="467">
        <v>3935</v>
      </c>
      <c r="F66" s="467">
        <v>4614</v>
      </c>
      <c r="G66" s="642">
        <v>4586</v>
      </c>
      <c r="H66" s="967"/>
      <c r="I66" s="967"/>
      <c r="J66" s="967"/>
      <c r="K66" s="967"/>
      <c r="L66" s="967"/>
      <c r="M66" s="967"/>
      <c r="N66" s="967"/>
      <c r="O66" s="967"/>
      <c r="P66" s="977"/>
      <c r="Q66" s="982"/>
    </row>
    <row r="67" spans="1:18" ht="13.5" thickBot="1">
      <c r="A67" s="732" t="s">
        <v>275</v>
      </c>
      <c r="B67" s="468" t="s">
        <v>58</v>
      </c>
      <c r="C67" s="469">
        <f>C64/C66</f>
        <v>7.7611940298507459E-2</v>
      </c>
      <c r="D67" s="469">
        <f>D64/D66</f>
        <v>0.13537469782433523</v>
      </c>
      <c r="E67" s="469">
        <f>E64/E66</f>
        <v>0.13977128335451081</v>
      </c>
      <c r="F67" s="469">
        <f>F64/F66</f>
        <v>0.15799739921976594</v>
      </c>
      <c r="G67" s="640">
        <v>0.17575228957697339</v>
      </c>
      <c r="H67" s="967"/>
      <c r="I67" s="967"/>
      <c r="J67" s="967"/>
      <c r="K67" s="967"/>
      <c r="L67" s="967"/>
      <c r="M67" s="967"/>
      <c r="N67" s="967"/>
      <c r="O67" s="967"/>
      <c r="P67" s="977"/>
      <c r="Q67" s="982"/>
    </row>
    <row r="68" spans="1:18">
      <c r="A68" s="1261" t="s">
        <v>276</v>
      </c>
      <c r="B68" s="1261"/>
      <c r="C68" s="1261"/>
      <c r="D68" s="1261"/>
      <c r="E68" s="1261"/>
      <c r="F68" s="1261"/>
      <c r="G68" s="972"/>
      <c r="H68" s="971"/>
      <c r="I68" s="971"/>
      <c r="J68" s="971"/>
      <c r="K68" s="971"/>
      <c r="L68" s="971"/>
      <c r="M68" s="971"/>
      <c r="N68" s="971"/>
      <c r="O68" s="971"/>
      <c r="P68" s="981"/>
      <c r="Q68" s="982"/>
    </row>
    <row r="69" spans="1:18">
      <c r="A69" s="725"/>
      <c r="B69" s="92"/>
      <c r="C69" s="92"/>
      <c r="D69" s="92"/>
      <c r="E69" s="92"/>
      <c r="F69" s="92"/>
      <c r="G69" s="980"/>
      <c r="H69" s="967"/>
      <c r="I69" s="967"/>
      <c r="J69" s="967"/>
      <c r="K69" s="967"/>
      <c r="L69" s="967"/>
      <c r="M69" s="967"/>
      <c r="N69" s="967"/>
      <c r="O69" s="967"/>
      <c r="P69" s="977"/>
      <c r="Q69" s="982"/>
    </row>
    <row r="70" spans="1:18">
      <c r="A70" s="725"/>
      <c r="B70" s="92"/>
      <c r="C70" s="92"/>
      <c r="D70" s="92"/>
      <c r="E70" s="92"/>
      <c r="F70" s="92"/>
      <c r="G70" s="92"/>
      <c r="H70" s="967"/>
      <c r="I70" s="967"/>
      <c r="J70" s="967"/>
      <c r="K70" s="967"/>
      <c r="L70" s="967"/>
      <c r="M70" s="967"/>
      <c r="N70" s="967"/>
      <c r="O70" s="967"/>
      <c r="P70" s="977"/>
      <c r="Q70" s="982"/>
    </row>
    <row r="71" spans="1:18" ht="26.25" thickBot="1">
      <c r="A71" s="741" t="s">
        <v>277</v>
      </c>
      <c r="B71" s="591"/>
      <c r="C71" s="591"/>
      <c r="D71" s="591"/>
      <c r="E71" s="591"/>
      <c r="F71" s="591"/>
      <c r="G71" s="591"/>
      <c r="H71" s="962"/>
      <c r="I71" s="962"/>
      <c r="J71" s="968"/>
      <c r="K71" s="968"/>
      <c r="L71" s="968"/>
      <c r="M71" s="968"/>
      <c r="N71" s="968"/>
      <c r="O71" s="968"/>
      <c r="P71" s="976"/>
      <c r="Q71" s="982"/>
      <c r="R71" s="982"/>
    </row>
    <row r="72" spans="1:18" ht="15" customHeight="1">
      <c r="A72" s="1150" t="s">
        <v>252</v>
      </c>
      <c r="B72" s="1128" t="s">
        <v>253</v>
      </c>
      <c r="C72" s="1154"/>
      <c r="D72" s="1155" t="s">
        <v>254</v>
      </c>
      <c r="E72" s="1262" t="s">
        <v>253</v>
      </c>
      <c r="F72" s="1171"/>
      <c r="G72" s="1252" t="s">
        <v>255</v>
      </c>
      <c r="H72" s="978"/>
      <c r="I72" s="978"/>
      <c r="J72" s="978"/>
      <c r="K72" s="978"/>
      <c r="L72" s="978"/>
      <c r="M72" s="978"/>
      <c r="N72" s="978"/>
      <c r="O72" s="978"/>
      <c r="P72" s="979"/>
      <c r="Q72" s="982"/>
      <c r="R72" s="982"/>
    </row>
    <row r="73" spans="1:18">
      <c r="A73" s="1257"/>
      <c r="B73" s="94" t="s">
        <v>235</v>
      </c>
      <c r="C73" s="94" t="s">
        <v>236</v>
      </c>
      <c r="D73" s="1203"/>
      <c r="E73" s="111" t="s">
        <v>235</v>
      </c>
      <c r="F73" s="111" t="s">
        <v>236</v>
      </c>
      <c r="G73" s="1253"/>
      <c r="H73" s="967"/>
      <c r="I73" s="967"/>
      <c r="J73" s="967"/>
      <c r="K73" s="967"/>
      <c r="L73" s="967"/>
      <c r="M73" s="967"/>
      <c r="N73" s="967"/>
      <c r="O73" s="967"/>
      <c r="P73" s="977"/>
      <c r="Q73" s="982"/>
      <c r="R73" s="982"/>
    </row>
    <row r="74" spans="1:18" ht="13.5" thickBot="1">
      <c r="A74" s="1257"/>
      <c r="B74" s="95"/>
      <c r="C74" s="95"/>
      <c r="D74" s="1203"/>
      <c r="E74" s="657"/>
      <c r="F74" s="657"/>
      <c r="G74" s="1253"/>
      <c r="H74" s="967"/>
      <c r="I74" s="967"/>
      <c r="J74" s="967"/>
      <c r="K74" s="967"/>
      <c r="L74" s="967"/>
      <c r="M74" s="967"/>
      <c r="N74" s="967"/>
      <c r="O74" s="967"/>
      <c r="P74" s="977"/>
      <c r="Q74" s="982"/>
      <c r="R74" s="982"/>
    </row>
    <row r="75" spans="1:18">
      <c r="A75" s="742" t="s">
        <v>256</v>
      </c>
      <c r="B75" s="96">
        <v>855</v>
      </c>
      <c r="C75" s="96">
        <v>182</v>
      </c>
      <c r="D75" s="466">
        <v>1037</v>
      </c>
      <c r="E75" s="111">
        <v>722</v>
      </c>
      <c r="F75" s="111">
        <v>216</v>
      </c>
      <c r="G75" s="642">
        <v>938</v>
      </c>
      <c r="H75" s="967"/>
      <c r="I75" s="967"/>
      <c r="J75" s="967"/>
      <c r="K75" s="967"/>
      <c r="L75" s="967"/>
      <c r="M75" s="967"/>
      <c r="N75" s="967"/>
      <c r="O75" s="967"/>
      <c r="P75" s="977"/>
      <c r="Q75" s="982"/>
      <c r="R75" s="982"/>
    </row>
    <row r="76" spans="1:18">
      <c r="A76" s="743" t="s">
        <v>257</v>
      </c>
      <c r="B76" s="96">
        <v>8</v>
      </c>
      <c r="C76" s="96">
        <v>1</v>
      </c>
      <c r="D76" s="466">
        <v>9</v>
      </c>
      <c r="E76" s="111">
        <v>10</v>
      </c>
      <c r="F76" s="111">
        <v>6</v>
      </c>
      <c r="G76" s="642">
        <v>16</v>
      </c>
      <c r="H76" s="967"/>
      <c r="I76" s="967"/>
      <c r="J76" s="967"/>
      <c r="K76" s="967"/>
      <c r="L76" s="967"/>
      <c r="M76" s="967"/>
      <c r="N76" s="967"/>
      <c r="O76" s="967"/>
      <c r="P76" s="977"/>
      <c r="Q76" s="982"/>
      <c r="R76" s="982"/>
    </row>
    <row r="77" spans="1:18">
      <c r="A77" s="743" t="s">
        <v>258</v>
      </c>
      <c r="B77" s="96">
        <v>45</v>
      </c>
      <c r="C77" s="96">
        <v>4</v>
      </c>
      <c r="D77" s="466">
        <v>49</v>
      </c>
      <c r="E77" s="111">
        <v>35</v>
      </c>
      <c r="F77" s="111">
        <v>7</v>
      </c>
      <c r="G77" s="642">
        <v>42</v>
      </c>
      <c r="H77" s="967"/>
      <c r="I77" s="967"/>
      <c r="J77" s="967"/>
      <c r="K77" s="967"/>
      <c r="L77" s="967"/>
      <c r="M77" s="967"/>
      <c r="N77" s="967"/>
      <c r="O77" s="967"/>
      <c r="P77" s="977"/>
      <c r="Q77" s="982"/>
      <c r="R77" s="982"/>
    </row>
    <row r="78" spans="1:18">
      <c r="A78" s="743" t="s">
        <v>259</v>
      </c>
      <c r="B78" s="96">
        <v>802</v>
      </c>
      <c r="C78" s="96">
        <v>177</v>
      </c>
      <c r="D78" s="466">
        <v>979</v>
      </c>
      <c r="E78" s="111">
        <v>677</v>
      </c>
      <c r="F78" s="111">
        <v>203</v>
      </c>
      <c r="G78" s="642">
        <v>880</v>
      </c>
      <c r="H78" s="967"/>
      <c r="I78" s="967"/>
      <c r="J78" s="967"/>
      <c r="K78" s="967"/>
      <c r="L78" s="967"/>
      <c r="M78" s="967"/>
      <c r="N78" s="967"/>
      <c r="O78" s="967"/>
      <c r="P78" s="977"/>
      <c r="Q78" s="982"/>
      <c r="R78" s="982"/>
    </row>
    <row r="79" spans="1:18">
      <c r="A79" s="744" t="s">
        <v>260</v>
      </c>
      <c r="B79" s="96">
        <v>3</v>
      </c>
      <c r="C79" s="96">
        <v>1</v>
      </c>
      <c r="D79" s="466">
        <v>4</v>
      </c>
      <c r="E79" s="111">
        <v>4</v>
      </c>
      <c r="F79" s="111">
        <v>1</v>
      </c>
      <c r="G79" s="642">
        <v>5</v>
      </c>
      <c r="H79" s="967"/>
      <c r="I79" s="967"/>
      <c r="J79" s="967"/>
      <c r="K79" s="967"/>
      <c r="L79" s="967"/>
      <c r="M79" s="967"/>
      <c r="N79" s="967"/>
      <c r="O79" s="967"/>
      <c r="P79" s="977"/>
      <c r="Q79" s="982"/>
      <c r="R79" s="982"/>
    </row>
    <row r="80" spans="1:18">
      <c r="A80" s="743" t="s">
        <v>261</v>
      </c>
      <c r="B80" s="96">
        <v>908</v>
      </c>
      <c r="C80" s="96">
        <v>70</v>
      </c>
      <c r="D80" s="466">
        <v>978</v>
      </c>
      <c r="E80" s="111">
        <v>342</v>
      </c>
      <c r="F80" s="111">
        <v>49</v>
      </c>
      <c r="G80" s="642">
        <v>391</v>
      </c>
      <c r="H80" s="967"/>
      <c r="I80" s="967"/>
      <c r="J80" s="967"/>
      <c r="K80" s="967"/>
      <c r="L80" s="967"/>
      <c r="M80" s="967"/>
      <c r="N80" s="967"/>
      <c r="O80" s="967"/>
      <c r="P80" s="977"/>
      <c r="Q80" s="982"/>
      <c r="R80" s="982"/>
    </row>
    <row r="81" spans="1:18">
      <c r="A81" s="743" t="s">
        <v>278</v>
      </c>
      <c r="B81" s="96">
        <v>244</v>
      </c>
      <c r="C81" s="96">
        <v>74</v>
      </c>
      <c r="D81" s="466">
        <v>318</v>
      </c>
      <c r="E81" s="111">
        <v>210</v>
      </c>
      <c r="F81" s="111">
        <v>27</v>
      </c>
      <c r="G81" s="642">
        <v>237</v>
      </c>
      <c r="H81" s="967"/>
      <c r="I81" s="967"/>
      <c r="J81" s="967"/>
      <c r="K81" s="967"/>
      <c r="L81" s="967"/>
      <c r="M81" s="967"/>
      <c r="N81" s="967"/>
      <c r="O81" s="967"/>
      <c r="P81" s="977"/>
      <c r="Q81" s="982"/>
      <c r="R81" s="982"/>
    </row>
    <row r="82" spans="1:18" ht="13.5" thickBot="1">
      <c r="A82" s="745" t="s">
        <v>72</v>
      </c>
      <c r="B82" s="470">
        <v>2010</v>
      </c>
      <c r="C82" s="470">
        <v>327</v>
      </c>
      <c r="D82" s="471">
        <v>2337</v>
      </c>
      <c r="E82" s="638">
        <v>1278</v>
      </c>
      <c r="F82" s="638">
        <v>293</v>
      </c>
      <c r="G82" s="641">
        <v>1571</v>
      </c>
      <c r="H82" s="92"/>
      <c r="I82" s="92"/>
      <c r="J82" s="92"/>
      <c r="K82" s="92"/>
      <c r="L82" s="92"/>
      <c r="M82" s="92"/>
      <c r="N82" s="92"/>
      <c r="O82" s="92"/>
      <c r="P82" s="977"/>
      <c r="Q82" s="982"/>
      <c r="R82" s="982"/>
    </row>
    <row r="83" spans="1:18">
      <c r="A83" s="725"/>
      <c r="B83" s="92"/>
      <c r="C83" s="92"/>
      <c r="D83" s="92"/>
      <c r="E83" s="92"/>
      <c r="F83" s="92"/>
      <c r="G83" s="92"/>
      <c r="H83" s="92"/>
      <c r="I83" s="92"/>
      <c r="J83" s="92"/>
      <c r="K83" s="92"/>
      <c r="L83" s="92"/>
      <c r="M83" s="92"/>
      <c r="N83" s="92"/>
      <c r="O83" s="92"/>
      <c r="P83" s="977"/>
      <c r="Q83" s="982"/>
      <c r="R83" s="982"/>
    </row>
    <row r="84" spans="1:18">
      <c r="A84" s="725"/>
      <c r="B84" s="92"/>
      <c r="C84" s="92"/>
      <c r="D84" s="92"/>
      <c r="E84" s="92"/>
      <c r="F84" s="92"/>
      <c r="G84" s="92"/>
      <c r="H84" s="92"/>
      <c r="I84" s="92"/>
      <c r="J84" s="92"/>
      <c r="K84" s="92"/>
      <c r="L84" s="92"/>
      <c r="M84" s="92"/>
      <c r="N84" s="92"/>
      <c r="O84" s="92"/>
      <c r="P84" s="977"/>
      <c r="Q84" s="982"/>
      <c r="R84" s="982"/>
    </row>
    <row r="85" spans="1:18" ht="26.25" thickBot="1">
      <c r="A85" s="741" t="s">
        <v>277</v>
      </c>
      <c r="B85" s="591"/>
      <c r="C85" s="591"/>
      <c r="D85" s="591"/>
      <c r="E85" s="591"/>
      <c r="F85" s="591"/>
      <c r="G85" s="591"/>
      <c r="H85" s="591"/>
      <c r="I85" s="591"/>
      <c r="J85" s="578"/>
      <c r="K85" s="578"/>
      <c r="L85" s="578"/>
      <c r="M85" s="578"/>
      <c r="N85" s="578"/>
      <c r="O85" s="578"/>
      <c r="P85" s="976"/>
      <c r="Q85" s="982"/>
      <c r="R85" s="982"/>
    </row>
    <row r="86" spans="1:18">
      <c r="A86" s="1150" t="s">
        <v>252</v>
      </c>
      <c r="B86" s="1145" t="s">
        <v>263</v>
      </c>
      <c r="C86" s="1197"/>
      <c r="D86" s="1197"/>
      <c r="E86" s="1197"/>
      <c r="F86" s="1197"/>
      <c r="G86" s="1154"/>
      <c r="H86" s="1155" t="s">
        <v>254</v>
      </c>
      <c r="I86" s="1226" t="s">
        <v>263</v>
      </c>
      <c r="J86" s="1198"/>
      <c r="K86" s="1198"/>
      <c r="L86" s="1198"/>
      <c r="M86" s="1198"/>
      <c r="N86" s="1171"/>
      <c r="O86" s="1252" t="s">
        <v>255</v>
      </c>
      <c r="P86" s="979"/>
      <c r="Q86" s="982"/>
      <c r="R86" s="982"/>
    </row>
    <row r="87" spans="1:18">
      <c r="A87" s="1257"/>
      <c r="B87" s="1244" t="s">
        <v>264</v>
      </c>
      <c r="C87" s="1216"/>
      <c r="D87" s="1254" t="s">
        <v>265</v>
      </c>
      <c r="E87" s="1216"/>
      <c r="F87" s="1254" t="s">
        <v>266</v>
      </c>
      <c r="G87" s="1216"/>
      <c r="H87" s="1203"/>
      <c r="I87" s="1223" t="s">
        <v>264</v>
      </c>
      <c r="J87" s="1217"/>
      <c r="K87" s="1224" t="s">
        <v>265</v>
      </c>
      <c r="L87" s="1217"/>
      <c r="M87" s="1224" t="s">
        <v>266</v>
      </c>
      <c r="N87" s="1217"/>
      <c r="O87" s="1253"/>
      <c r="P87" s="977"/>
      <c r="Q87" s="982"/>
      <c r="R87" s="982"/>
    </row>
    <row r="88" spans="1:18" ht="13.5" thickBot="1">
      <c r="A88" s="1257"/>
      <c r="B88" s="472" t="s">
        <v>235</v>
      </c>
      <c r="C88" s="95" t="s">
        <v>236</v>
      </c>
      <c r="D88" s="95" t="s">
        <v>235</v>
      </c>
      <c r="E88" s="95" t="s">
        <v>236</v>
      </c>
      <c r="F88" s="95" t="s">
        <v>235</v>
      </c>
      <c r="G88" s="95" t="s">
        <v>236</v>
      </c>
      <c r="H88" s="1203"/>
      <c r="I88" s="658" t="s">
        <v>235</v>
      </c>
      <c r="J88" s="657" t="s">
        <v>236</v>
      </c>
      <c r="K88" s="657" t="s">
        <v>235</v>
      </c>
      <c r="L88" s="657" t="s">
        <v>236</v>
      </c>
      <c r="M88" s="657" t="s">
        <v>235</v>
      </c>
      <c r="N88" s="657" t="s">
        <v>236</v>
      </c>
      <c r="O88" s="1253"/>
      <c r="P88" s="977"/>
      <c r="Q88" s="982"/>
      <c r="R88" s="982"/>
    </row>
    <row r="89" spans="1:18">
      <c r="A89" s="742" t="s">
        <v>256</v>
      </c>
      <c r="B89" s="473">
        <v>293</v>
      </c>
      <c r="C89" s="465">
        <v>132</v>
      </c>
      <c r="D89" s="465">
        <v>550</v>
      </c>
      <c r="E89" s="465">
        <v>47</v>
      </c>
      <c r="F89" s="465">
        <v>12</v>
      </c>
      <c r="G89" s="465">
        <v>3</v>
      </c>
      <c r="H89" s="466">
        <v>1037</v>
      </c>
      <c r="I89" s="659">
        <v>265</v>
      </c>
      <c r="J89" s="660">
        <v>171</v>
      </c>
      <c r="K89" s="660">
        <v>437</v>
      </c>
      <c r="L89" s="660">
        <v>41</v>
      </c>
      <c r="M89" s="660">
        <v>20</v>
      </c>
      <c r="N89" s="660">
        <v>4</v>
      </c>
      <c r="O89" s="642">
        <v>938</v>
      </c>
      <c r="P89" s="977"/>
      <c r="Q89" s="982"/>
      <c r="R89" s="982"/>
    </row>
    <row r="90" spans="1:18">
      <c r="A90" s="743" t="s">
        <v>257</v>
      </c>
      <c r="B90" s="474">
        <v>0</v>
      </c>
      <c r="C90" s="96">
        <v>0</v>
      </c>
      <c r="D90" s="96">
        <v>7</v>
      </c>
      <c r="E90" s="96">
        <v>0</v>
      </c>
      <c r="F90" s="96">
        <v>1</v>
      </c>
      <c r="G90" s="96">
        <v>1</v>
      </c>
      <c r="H90" s="466">
        <v>9</v>
      </c>
      <c r="I90" s="635">
        <v>0</v>
      </c>
      <c r="J90" s="111">
        <v>0</v>
      </c>
      <c r="K90" s="111">
        <v>8</v>
      </c>
      <c r="L90" s="111">
        <v>3</v>
      </c>
      <c r="M90" s="111">
        <v>2</v>
      </c>
      <c r="N90" s="111">
        <v>3</v>
      </c>
      <c r="O90" s="642">
        <v>16</v>
      </c>
      <c r="P90" s="977"/>
      <c r="Q90" s="982"/>
      <c r="R90" s="982"/>
    </row>
    <row r="91" spans="1:18">
      <c r="A91" s="743" t="s">
        <v>258</v>
      </c>
      <c r="B91" s="474">
        <v>0</v>
      </c>
      <c r="C91" s="96">
        <v>0</v>
      </c>
      <c r="D91" s="96">
        <v>39</v>
      </c>
      <c r="E91" s="96">
        <v>4</v>
      </c>
      <c r="F91" s="96">
        <v>6</v>
      </c>
      <c r="G91" s="96">
        <v>0</v>
      </c>
      <c r="H91" s="466">
        <v>49</v>
      </c>
      <c r="I91" s="635">
        <v>0</v>
      </c>
      <c r="J91" s="111">
        <v>0</v>
      </c>
      <c r="K91" s="111">
        <v>26</v>
      </c>
      <c r="L91" s="111">
        <v>6</v>
      </c>
      <c r="M91" s="111">
        <v>9</v>
      </c>
      <c r="N91" s="111">
        <v>1</v>
      </c>
      <c r="O91" s="642">
        <v>42</v>
      </c>
      <c r="P91" s="510"/>
    </row>
    <row r="92" spans="1:18">
      <c r="A92" s="743" t="s">
        <v>259</v>
      </c>
      <c r="B92" s="474">
        <v>293</v>
      </c>
      <c r="C92" s="96">
        <v>132</v>
      </c>
      <c r="D92" s="96">
        <v>504</v>
      </c>
      <c r="E92" s="96">
        <v>43</v>
      </c>
      <c r="F92" s="96">
        <v>5</v>
      </c>
      <c r="G92" s="96">
        <v>2</v>
      </c>
      <c r="H92" s="466">
        <v>979</v>
      </c>
      <c r="I92" s="635">
        <v>265</v>
      </c>
      <c r="J92" s="111">
        <v>171</v>
      </c>
      <c r="K92" s="111">
        <v>403</v>
      </c>
      <c r="L92" s="111">
        <v>32</v>
      </c>
      <c r="M92" s="111">
        <v>9</v>
      </c>
      <c r="N92" s="111">
        <v>0</v>
      </c>
      <c r="O92" s="642">
        <v>880</v>
      </c>
      <c r="P92" s="510"/>
    </row>
    <row r="93" spans="1:18">
      <c r="A93" s="744" t="s">
        <v>260</v>
      </c>
      <c r="B93" s="474">
        <v>0</v>
      </c>
      <c r="C93" s="96">
        <v>1</v>
      </c>
      <c r="D93" s="96">
        <v>1</v>
      </c>
      <c r="E93" s="96">
        <v>0</v>
      </c>
      <c r="F93" s="96">
        <v>2</v>
      </c>
      <c r="G93" s="96">
        <v>0</v>
      </c>
      <c r="H93" s="466">
        <v>4</v>
      </c>
      <c r="I93" s="635">
        <v>0</v>
      </c>
      <c r="J93" s="111">
        <v>0</v>
      </c>
      <c r="K93" s="111">
        <v>1</v>
      </c>
      <c r="L93" s="111">
        <v>1</v>
      </c>
      <c r="M93" s="111">
        <v>3</v>
      </c>
      <c r="N93" s="111">
        <v>0</v>
      </c>
      <c r="O93" s="642">
        <v>5</v>
      </c>
      <c r="P93" s="510"/>
    </row>
    <row r="94" spans="1:18">
      <c r="A94" s="743" t="s">
        <v>261</v>
      </c>
      <c r="B94" s="474">
        <v>758</v>
      </c>
      <c r="C94" s="96">
        <v>65</v>
      </c>
      <c r="D94" s="96">
        <v>150</v>
      </c>
      <c r="E94" s="96">
        <v>5</v>
      </c>
      <c r="F94" s="96">
        <v>0</v>
      </c>
      <c r="G94" s="96">
        <v>0</v>
      </c>
      <c r="H94" s="466">
        <v>978</v>
      </c>
      <c r="I94" s="635">
        <v>271</v>
      </c>
      <c r="J94" s="111">
        <v>49</v>
      </c>
      <c r="K94" s="111">
        <v>71</v>
      </c>
      <c r="L94" s="111">
        <v>0</v>
      </c>
      <c r="M94" s="111">
        <v>0</v>
      </c>
      <c r="N94" s="111">
        <v>0</v>
      </c>
      <c r="O94" s="642">
        <v>391</v>
      </c>
      <c r="P94" s="510"/>
    </row>
    <row r="95" spans="1:18">
      <c r="A95" s="743" t="s">
        <v>278</v>
      </c>
      <c r="B95" s="474">
        <v>118</v>
      </c>
      <c r="C95" s="96">
        <v>69</v>
      </c>
      <c r="D95" s="96">
        <v>121</v>
      </c>
      <c r="E95" s="96">
        <v>5</v>
      </c>
      <c r="F95" s="96">
        <v>5</v>
      </c>
      <c r="G95" s="96">
        <v>0</v>
      </c>
      <c r="H95" s="466">
        <v>318</v>
      </c>
      <c r="I95" s="635">
        <v>101</v>
      </c>
      <c r="J95" s="111">
        <v>23</v>
      </c>
      <c r="K95" s="111">
        <v>108</v>
      </c>
      <c r="L95" s="111">
        <v>4</v>
      </c>
      <c r="M95" s="111">
        <v>1</v>
      </c>
      <c r="N95" s="111">
        <v>0</v>
      </c>
      <c r="O95" s="642">
        <v>237</v>
      </c>
      <c r="P95" s="510"/>
    </row>
    <row r="96" spans="1:18" ht="13.5" thickBot="1">
      <c r="A96" s="745" t="s">
        <v>72</v>
      </c>
      <c r="B96" s="475">
        <f>SUM(B89,B93,B94,B95)</f>
        <v>1169</v>
      </c>
      <c r="C96" s="470">
        <f>SUM(C89,C93,C94,C95)</f>
        <v>267</v>
      </c>
      <c r="D96" s="470">
        <f t="shared" ref="D96:G96" si="8">SUM(D89,D93,D94,D95)</f>
        <v>822</v>
      </c>
      <c r="E96" s="470">
        <f t="shared" si="8"/>
        <v>57</v>
      </c>
      <c r="F96" s="470">
        <f t="shared" si="8"/>
        <v>19</v>
      </c>
      <c r="G96" s="470">
        <f t="shared" si="8"/>
        <v>3</v>
      </c>
      <c r="H96" s="471">
        <v>2337</v>
      </c>
      <c r="I96" s="637">
        <v>637</v>
      </c>
      <c r="J96" s="638">
        <v>243</v>
      </c>
      <c r="K96" s="638">
        <v>617</v>
      </c>
      <c r="L96" s="638">
        <v>46</v>
      </c>
      <c r="M96" s="638">
        <v>24</v>
      </c>
      <c r="N96" s="638">
        <v>4</v>
      </c>
      <c r="O96" s="641">
        <v>1571</v>
      </c>
      <c r="P96" s="510"/>
    </row>
    <row r="97" spans="1:17">
      <c r="A97" s="725"/>
      <c r="B97" s="92"/>
      <c r="C97" s="92"/>
      <c r="D97" s="92"/>
      <c r="E97" s="92"/>
      <c r="F97" s="92"/>
      <c r="G97" s="92"/>
      <c r="H97" s="92"/>
      <c r="I97" s="92"/>
      <c r="J97" s="92"/>
      <c r="K97" s="92"/>
      <c r="L97" s="967"/>
      <c r="M97" s="967"/>
      <c r="N97" s="967"/>
      <c r="O97" s="967"/>
      <c r="P97" s="977"/>
      <c r="Q97" s="982"/>
    </row>
    <row r="98" spans="1:17">
      <c r="A98" s="725"/>
      <c r="B98" s="92"/>
      <c r="C98" s="92"/>
      <c r="D98" s="92"/>
      <c r="E98" s="92"/>
      <c r="F98" s="92"/>
      <c r="G98" s="92"/>
      <c r="H98" s="92"/>
      <c r="I98" s="92"/>
      <c r="J98" s="92"/>
      <c r="K98" s="92"/>
      <c r="L98" s="967"/>
      <c r="M98" s="967"/>
      <c r="N98" s="967"/>
      <c r="O98" s="967"/>
      <c r="P98" s="977"/>
      <c r="Q98" s="982"/>
    </row>
    <row r="99" spans="1:17" ht="26.25" thickBot="1">
      <c r="A99" s="741" t="s">
        <v>279</v>
      </c>
      <c r="B99" s="591"/>
      <c r="C99" s="591"/>
      <c r="D99" s="591"/>
      <c r="E99" s="591"/>
      <c r="F99" s="591"/>
      <c r="G99" s="591"/>
      <c r="H99" s="591"/>
      <c r="I99" s="591"/>
      <c r="J99" s="591"/>
      <c r="K99" s="591"/>
      <c r="L99" s="968"/>
      <c r="M99" s="968"/>
      <c r="N99" s="968"/>
      <c r="O99" s="968"/>
      <c r="P99" s="976"/>
      <c r="Q99" s="982"/>
    </row>
    <row r="100" spans="1:17">
      <c r="A100" s="604" t="s">
        <v>280</v>
      </c>
      <c r="B100" s="1145" t="s">
        <v>74</v>
      </c>
      <c r="C100" s="1129"/>
      <c r="D100" s="1145" t="s">
        <v>34</v>
      </c>
      <c r="E100" s="1129"/>
      <c r="F100" s="1145" t="s">
        <v>35</v>
      </c>
      <c r="G100" s="1129"/>
      <c r="H100" s="1197" t="s">
        <v>36</v>
      </c>
      <c r="I100" s="1129"/>
      <c r="J100" s="1250" t="s">
        <v>37</v>
      </c>
      <c r="K100" s="1147"/>
      <c r="L100" s="1251"/>
      <c r="M100" s="1251"/>
      <c r="N100" s="978"/>
      <c r="O100" s="978"/>
      <c r="P100" s="979"/>
      <c r="Q100" s="982"/>
    </row>
    <row r="101" spans="1:17">
      <c r="A101" s="605" t="s">
        <v>263</v>
      </c>
      <c r="B101" s="606" t="s">
        <v>235</v>
      </c>
      <c r="C101" s="607" t="s">
        <v>236</v>
      </c>
      <c r="D101" s="606" t="s">
        <v>235</v>
      </c>
      <c r="E101" s="607" t="s">
        <v>236</v>
      </c>
      <c r="F101" s="606" t="s">
        <v>235</v>
      </c>
      <c r="G101" s="607" t="s">
        <v>236</v>
      </c>
      <c r="H101" s="608" t="s">
        <v>235</v>
      </c>
      <c r="I101" s="607" t="s">
        <v>236</v>
      </c>
      <c r="J101" s="661" t="s">
        <v>235</v>
      </c>
      <c r="K101" s="662" t="s">
        <v>236</v>
      </c>
      <c r="L101" s="969"/>
      <c r="M101" s="969"/>
      <c r="N101" s="978"/>
      <c r="O101" s="978"/>
      <c r="P101" s="979"/>
      <c r="Q101" s="982"/>
    </row>
    <row r="102" spans="1:17">
      <c r="A102" s="494" t="s">
        <v>281</v>
      </c>
      <c r="B102" s="474">
        <v>227</v>
      </c>
      <c r="C102" s="466">
        <v>25</v>
      </c>
      <c r="D102" s="474">
        <v>349</v>
      </c>
      <c r="E102" s="466">
        <v>139</v>
      </c>
      <c r="F102" s="474">
        <v>1025</v>
      </c>
      <c r="G102" s="466">
        <v>258</v>
      </c>
      <c r="H102" s="538">
        <v>293</v>
      </c>
      <c r="I102" s="466">
        <v>132</v>
      </c>
      <c r="J102" s="663">
        <v>265</v>
      </c>
      <c r="K102" s="663">
        <v>171</v>
      </c>
      <c r="L102" s="964"/>
      <c r="M102" s="964"/>
      <c r="N102" s="967"/>
      <c r="O102" s="967"/>
      <c r="P102" s="977"/>
      <c r="Q102" s="982"/>
    </row>
    <row r="103" spans="1:17">
      <c r="A103" s="494" t="s">
        <v>282</v>
      </c>
      <c r="B103" s="474">
        <v>348</v>
      </c>
      <c r="C103" s="466">
        <v>27</v>
      </c>
      <c r="D103" s="474">
        <v>603</v>
      </c>
      <c r="E103" s="466">
        <v>123</v>
      </c>
      <c r="F103" s="474">
        <v>866</v>
      </c>
      <c r="G103" s="466">
        <v>89</v>
      </c>
      <c r="H103" s="538">
        <v>550</v>
      </c>
      <c r="I103" s="466">
        <v>47</v>
      </c>
      <c r="J103" s="663">
        <v>437</v>
      </c>
      <c r="K103" s="663">
        <v>41</v>
      </c>
      <c r="L103" s="964"/>
      <c r="M103" s="964"/>
      <c r="N103" s="967"/>
      <c r="O103" s="967"/>
      <c r="P103" s="977"/>
      <c r="Q103" s="982"/>
    </row>
    <row r="104" spans="1:17">
      <c r="A104" s="494" t="s">
        <v>283</v>
      </c>
      <c r="B104" s="474">
        <v>12</v>
      </c>
      <c r="C104" s="466">
        <v>1</v>
      </c>
      <c r="D104" s="474">
        <v>27</v>
      </c>
      <c r="E104" s="466">
        <v>0</v>
      </c>
      <c r="F104" s="474">
        <v>20</v>
      </c>
      <c r="G104" s="466">
        <v>2</v>
      </c>
      <c r="H104" s="538">
        <v>12</v>
      </c>
      <c r="I104" s="466">
        <v>3</v>
      </c>
      <c r="J104" s="663">
        <v>20</v>
      </c>
      <c r="K104" s="663">
        <v>4</v>
      </c>
      <c r="L104" s="964"/>
      <c r="M104" s="964"/>
      <c r="N104" s="967"/>
      <c r="O104" s="967"/>
      <c r="P104" s="977"/>
      <c r="Q104" s="982"/>
    </row>
    <row r="105" spans="1:17">
      <c r="A105" s="746" t="s">
        <v>72</v>
      </c>
      <c r="B105" s="474">
        <v>587</v>
      </c>
      <c r="C105" s="466">
        <v>53</v>
      </c>
      <c r="D105" s="474">
        <v>979</v>
      </c>
      <c r="E105" s="466">
        <v>262</v>
      </c>
      <c r="F105" s="474">
        <v>1911</v>
      </c>
      <c r="G105" s="466">
        <v>349</v>
      </c>
      <c r="H105" s="538">
        <v>855</v>
      </c>
      <c r="I105" s="466">
        <v>182</v>
      </c>
      <c r="J105" s="663">
        <v>722</v>
      </c>
      <c r="K105" s="663">
        <v>216</v>
      </c>
      <c r="L105" s="964"/>
      <c r="M105" s="964"/>
      <c r="N105" s="967"/>
      <c r="O105" s="967"/>
      <c r="P105" s="977"/>
      <c r="Q105" s="982"/>
    </row>
    <row r="106" spans="1:17">
      <c r="A106" s="729" t="s">
        <v>284</v>
      </c>
      <c r="B106" s="1244">
        <f>SUM(B105,C105)</f>
        <v>640</v>
      </c>
      <c r="C106" s="1245"/>
      <c r="D106" s="1244">
        <f>SUM(D105,E105)</f>
        <v>1241</v>
      </c>
      <c r="E106" s="1245"/>
      <c r="F106" s="1244">
        <f>SUM(F105,G105)</f>
        <v>2260</v>
      </c>
      <c r="G106" s="1245"/>
      <c r="H106" s="1244">
        <f>SUM(H105,I105)</f>
        <v>1037</v>
      </c>
      <c r="I106" s="1245"/>
      <c r="J106" s="1223">
        <v>938</v>
      </c>
      <c r="K106" s="1246"/>
      <c r="L106" s="964"/>
      <c r="M106" s="964"/>
      <c r="N106" s="967"/>
      <c r="O106" s="967"/>
      <c r="P106" s="977"/>
      <c r="Q106" s="982"/>
    </row>
    <row r="107" spans="1:17" ht="13.5" thickBot="1">
      <c r="A107" s="731" t="s">
        <v>285</v>
      </c>
      <c r="B107" s="1247">
        <f>C105/B106</f>
        <v>8.2812499999999997E-2</v>
      </c>
      <c r="C107" s="1248"/>
      <c r="D107" s="1247">
        <f>E105/D106</f>
        <v>0.21112006446414183</v>
      </c>
      <c r="E107" s="1248"/>
      <c r="F107" s="1247">
        <f>G105/F106</f>
        <v>0.15442477876106195</v>
      </c>
      <c r="G107" s="1248"/>
      <c r="H107" s="1247">
        <f>I105/H106</f>
        <v>0.17550626808100289</v>
      </c>
      <c r="I107" s="1248"/>
      <c r="J107" s="1249">
        <v>0.23</v>
      </c>
      <c r="K107" s="1243"/>
      <c r="L107" s="964"/>
      <c r="M107" s="964"/>
      <c r="N107" s="967"/>
      <c r="O107" s="967"/>
      <c r="P107" s="977"/>
      <c r="Q107" s="982"/>
    </row>
    <row r="108" spans="1:17">
      <c r="A108" s="725"/>
      <c r="B108" s="92"/>
      <c r="C108" s="92"/>
      <c r="D108" s="92"/>
      <c r="E108" s="92"/>
      <c r="F108" s="92"/>
      <c r="G108" s="92"/>
      <c r="H108" s="92"/>
      <c r="I108" s="92"/>
      <c r="J108" s="654"/>
      <c r="K108" s="654"/>
      <c r="L108" s="967"/>
      <c r="M108" s="967"/>
      <c r="N108" s="967"/>
      <c r="O108" s="967"/>
      <c r="P108" s="977"/>
      <c r="Q108" s="982"/>
    </row>
    <row r="109" spans="1:17">
      <c r="A109" s="725"/>
      <c r="B109" s="92"/>
      <c r="C109" s="92"/>
      <c r="D109" s="92"/>
      <c r="E109" s="92"/>
      <c r="F109" s="92"/>
      <c r="G109" s="92"/>
      <c r="H109" s="92"/>
      <c r="I109" s="92"/>
      <c r="J109" s="92"/>
      <c r="K109" s="92"/>
      <c r="L109" s="967"/>
      <c r="M109" s="967"/>
      <c r="N109" s="967"/>
      <c r="O109" s="967"/>
      <c r="P109" s="977"/>
      <c r="Q109" s="982"/>
    </row>
    <row r="110" spans="1:17" ht="13.5" thickBot="1">
      <c r="A110" s="726" t="s">
        <v>286</v>
      </c>
      <c r="B110" s="578"/>
      <c r="C110" s="578"/>
      <c r="D110" s="578"/>
      <c r="E110" s="578"/>
      <c r="F110" s="578"/>
      <c r="G110" s="578"/>
      <c r="H110" s="578"/>
      <c r="I110" s="578"/>
      <c r="J110" s="578"/>
      <c r="K110" s="578"/>
      <c r="L110" s="968"/>
      <c r="M110" s="968"/>
      <c r="N110" s="968"/>
      <c r="O110" s="968"/>
      <c r="P110" s="976"/>
      <c r="Q110" s="982"/>
    </row>
    <row r="111" spans="1:17">
      <c r="A111" s="609" t="s">
        <v>287</v>
      </c>
      <c r="B111" s="1128" t="s">
        <v>288</v>
      </c>
      <c r="C111" s="1129"/>
      <c r="D111" s="1128" t="s">
        <v>34</v>
      </c>
      <c r="E111" s="1129"/>
      <c r="F111" s="1128" t="s">
        <v>35</v>
      </c>
      <c r="G111" s="1129"/>
      <c r="H111" s="1128" t="s">
        <v>36</v>
      </c>
      <c r="I111" s="1129"/>
      <c r="J111" s="1218" t="s">
        <v>37</v>
      </c>
      <c r="K111" s="1147"/>
      <c r="L111" s="978"/>
      <c r="M111" s="978"/>
      <c r="N111" s="978"/>
      <c r="O111" s="978"/>
      <c r="P111" s="979"/>
      <c r="Q111" s="982"/>
    </row>
    <row r="112" spans="1:17" ht="13.5" thickBot="1">
      <c r="A112" s="735" t="s">
        <v>253</v>
      </c>
      <c r="B112" s="95" t="s">
        <v>235</v>
      </c>
      <c r="C112" s="478" t="s">
        <v>236</v>
      </c>
      <c r="D112" s="95" t="s">
        <v>235</v>
      </c>
      <c r="E112" s="478" t="s">
        <v>236</v>
      </c>
      <c r="F112" s="95" t="s">
        <v>235</v>
      </c>
      <c r="G112" s="478" t="s">
        <v>236</v>
      </c>
      <c r="H112" s="95" t="s">
        <v>235</v>
      </c>
      <c r="I112" s="478" t="s">
        <v>236</v>
      </c>
      <c r="J112" s="657" t="s">
        <v>235</v>
      </c>
      <c r="K112" s="664" t="s">
        <v>236</v>
      </c>
      <c r="L112" s="967"/>
      <c r="M112" s="967"/>
      <c r="N112" s="967"/>
      <c r="O112" s="967"/>
      <c r="P112" s="977"/>
      <c r="Q112" s="982"/>
    </row>
    <row r="113" spans="1:17">
      <c r="A113" s="747" t="s">
        <v>246</v>
      </c>
      <c r="B113" s="465">
        <v>225</v>
      </c>
      <c r="C113" s="503">
        <v>8</v>
      </c>
      <c r="D113" s="465">
        <v>0</v>
      </c>
      <c r="E113" s="503">
        <v>0</v>
      </c>
      <c r="F113" s="465">
        <v>824</v>
      </c>
      <c r="G113" s="503">
        <v>89</v>
      </c>
      <c r="H113" s="465">
        <v>908</v>
      </c>
      <c r="I113" s="503">
        <v>70</v>
      </c>
      <c r="J113" s="660">
        <v>342</v>
      </c>
      <c r="K113" s="655">
        <v>49</v>
      </c>
      <c r="L113" s="967"/>
      <c r="M113" s="967"/>
      <c r="N113" s="967"/>
      <c r="O113" s="967"/>
      <c r="P113" s="977"/>
      <c r="Q113" s="982"/>
    </row>
    <row r="114" spans="1:17" ht="13.5" thickBot="1">
      <c r="A114" s="555" t="s">
        <v>285</v>
      </c>
      <c r="B114" s="1240">
        <v>0</v>
      </c>
      <c r="C114" s="1241"/>
      <c r="D114" s="1240">
        <v>0</v>
      </c>
      <c r="E114" s="1241"/>
      <c r="F114" s="1240">
        <f>G113/(F113+G113)</f>
        <v>9.7480832420591454E-2</v>
      </c>
      <c r="G114" s="1241"/>
      <c r="H114" s="1240">
        <f>I113/(H113+I113)</f>
        <v>7.1574642126789365E-2</v>
      </c>
      <c r="I114" s="1241"/>
      <c r="J114" s="1242">
        <v>0.13</v>
      </c>
      <c r="K114" s="1243"/>
      <c r="L114" s="967"/>
      <c r="M114" s="967"/>
      <c r="N114" s="967"/>
      <c r="O114" s="967"/>
      <c r="P114" s="977"/>
      <c r="Q114" s="982"/>
    </row>
    <row r="115" spans="1:17">
      <c r="A115" s="603" t="s">
        <v>289</v>
      </c>
      <c r="B115" s="602"/>
      <c r="C115" s="602"/>
      <c r="D115" s="602"/>
      <c r="E115" s="602"/>
      <c r="F115" s="602"/>
      <c r="G115" s="602"/>
      <c r="H115" s="602"/>
      <c r="I115" s="602"/>
      <c r="J115" s="656"/>
      <c r="K115" s="656"/>
      <c r="L115" s="971"/>
      <c r="M115" s="971"/>
      <c r="N115" s="971"/>
      <c r="O115" s="971"/>
      <c r="P115" s="981"/>
      <c r="Q115" s="982"/>
    </row>
    <row r="116" spans="1:17">
      <c r="A116" s="725"/>
      <c r="B116" s="92"/>
      <c r="C116" s="92"/>
      <c r="D116" s="92"/>
      <c r="E116" s="92"/>
      <c r="F116" s="92"/>
      <c r="G116" s="92"/>
      <c r="H116" s="92"/>
      <c r="I116" s="92"/>
      <c r="J116" s="654"/>
      <c r="K116" s="654"/>
      <c r="L116" s="967"/>
      <c r="M116" s="967"/>
      <c r="N116" s="967"/>
      <c r="O116" s="967"/>
      <c r="P116" s="977"/>
      <c r="Q116" s="982"/>
    </row>
    <row r="117" spans="1:17" ht="13.5" thickBot="1">
      <c r="A117" s="726" t="s">
        <v>290</v>
      </c>
      <c r="B117" s="578"/>
      <c r="C117" s="578"/>
      <c r="D117" s="578"/>
      <c r="E117" s="578"/>
      <c r="F117" s="578"/>
      <c r="G117" s="578"/>
      <c r="H117" s="578"/>
      <c r="I117" s="578"/>
      <c r="J117" s="578"/>
      <c r="K117" s="578"/>
      <c r="L117" s="968"/>
      <c r="M117" s="968"/>
      <c r="N117" s="968"/>
      <c r="O117" s="968"/>
      <c r="P117" s="976"/>
      <c r="Q117" s="982"/>
    </row>
    <row r="118" spans="1:17" ht="13.5" thickBot="1">
      <c r="A118" s="609" t="s">
        <v>287</v>
      </c>
      <c r="B118" s="1232" t="s">
        <v>74</v>
      </c>
      <c r="C118" s="1233"/>
      <c r="D118" s="1232" t="s">
        <v>34</v>
      </c>
      <c r="E118" s="1233"/>
      <c r="F118" s="1232" t="s">
        <v>35</v>
      </c>
      <c r="G118" s="1233"/>
      <c r="H118" s="1232" t="s">
        <v>36</v>
      </c>
      <c r="I118" s="1233"/>
      <c r="J118" s="1234" t="s">
        <v>37</v>
      </c>
      <c r="K118" s="1235"/>
      <c r="L118" s="969"/>
      <c r="M118" s="969"/>
      <c r="N118" s="978"/>
      <c r="O118" s="978"/>
      <c r="P118" s="979"/>
      <c r="Q118" s="982"/>
    </row>
    <row r="119" spans="1:17">
      <c r="A119" s="549" t="s">
        <v>291</v>
      </c>
      <c r="B119" s="1236">
        <v>873</v>
      </c>
      <c r="C119" s="1237"/>
      <c r="D119" s="1236">
        <v>1241</v>
      </c>
      <c r="E119" s="1237"/>
      <c r="F119" s="1236">
        <v>3173</v>
      </c>
      <c r="G119" s="1237"/>
      <c r="H119" s="1236">
        <v>2015</v>
      </c>
      <c r="I119" s="1237"/>
      <c r="J119" s="1238">
        <v>1329</v>
      </c>
      <c r="K119" s="1239"/>
      <c r="L119" s="964"/>
      <c r="M119" s="964"/>
      <c r="N119" s="967"/>
      <c r="O119" s="967"/>
      <c r="P119" s="977"/>
      <c r="Q119" s="982"/>
    </row>
    <row r="120" spans="1:17">
      <c r="A120" s="725"/>
      <c r="B120" s="92"/>
      <c r="C120" s="92"/>
      <c r="D120" s="517"/>
      <c r="E120" s="517"/>
      <c r="F120" s="517"/>
      <c r="G120" s="517"/>
      <c r="H120" s="517"/>
      <c r="I120" s="964"/>
      <c r="J120" s="1023"/>
      <c r="K120" s="1023"/>
      <c r="L120" s="964"/>
      <c r="M120" s="964"/>
      <c r="N120" s="967"/>
      <c r="O120" s="967"/>
      <c r="P120" s="977"/>
      <c r="Q120" s="982"/>
    </row>
    <row r="121" spans="1:17">
      <c r="A121" s="725"/>
      <c r="B121" s="92"/>
      <c r="C121" s="92"/>
      <c r="D121" s="517"/>
      <c r="E121" s="517"/>
      <c r="F121" s="517"/>
      <c r="G121" s="517"/>
      <c r="H121" s="517"/>
      <c r="I121" s="964"/>
      <c r="J121" s="1023"/>
      <c r="K121" s="1023"/>
      <c r="L121" s="964"/>
      <c r="M121" s="964"/>
      <c r="N121" s="967"/>
      <c r="O121" s="967"/>
      <c r="P121" s="977"/>
      <c r="Q121" s="982"/>
    </row>
    <row r="122" spans="1:17" ht="26.25" thickBot="1">
      <c r="A122" s="726" t="s">
        <v>292</v>
      </c>
      <c r="B122" s="578"/>
      <c r="C122" s="578"/>
      <c r="D122" s="578"/>
      <c r="E122" s="578"/>
      <c r="F122" s="578"/>
      <c r="G122" s="578"/>
      <c r="H122" s="578"/>
      <c r="I122" s="968"/>
      <c r="J122" s="968"/>
      <c r="K122" s="968"/>
      <c r="L122" s="968"/>
      <c r="M122" s="968"/>
      <c r="N122" s="968"/>
      <c r="O122" s="968"/>
      <c r="P122" s="976"/>
      <c r="Q122" s="982"/>
    </row>
    <row r="123" spans="1:17">
      <c r="A123" s="1137" t="s">
        <v>252</v>
      </c>
      <c r="B123" s="1140" t="s">
        <v>32</v>
      </c>
      <c r="C123" s="1121" t="s">
        <v>253</v>
      </c>
      <c r="D123" s="1121"/>
      <c r="E123" s="1122" t="s">
        <v>254</v>
      </c>
      <c r="F123" s="1127" t="s">
        <v>253</v>
      </c>
      <c r="G123" s="1127"/>
      <c r="H123" s="1130" t="s">
        <v>255</v>
      </c>
      <c r="I123" s="978"/>
      <c r="J123" s="978"/>
      <c r="K123" s="978"/>
      <c r="L123" s="978"/>
      <c r="M123" s="978"/>
      <c r="N123" s="978"/>
      <c r="O123" s="978"/>
      <c r="P123" s="979"/>
      <c r="Q123" s="982"/>
    </row>
    <row r="124" spans="1:17">
      <c r="A124" s="1138"/>
      <c r="B124" s="1141"/>
      <c r="C124" s="1133" t="s">
        <v>235</v>
      </c>
      <c r="D124" s="1133" t="s">
        <v>236</v>
      </c>
      <c r="E124" s="1125"/>
      <c r="F124" s="1135" t="s">
        <v>235</v>
      </c>
      <c r="G124" s="1135" t="s">
        <v>236</v>
      </c>
      <c r="H124" s="1131"/>
      <c r="I124" s="967"/>
      <c r="J124" s="967"/>
      <c r="K124" s="967"/>
      <c r="L124" s="967"/>
      <c r="M124" s="967"/>
      <c r="N124" s="967"/>
      <c r="O124" s="967"/>
      <c r="P124" s="977"/>
      <c r="Q124" s="982"/>
    </row>
    <row r="125" spans="1:17" ht="13.5" thickBot="1">
      <c r="A125" s="1139"/>
      <c r="B125" s="1142"/>
      <c r="C125" s="1134"/>
      <c r="D125" s="1134"/>
      <c r="E125" s="1126"/>
      <c r="F125" s="1136"/>
      <c r="G125" s="1136"/>
      <c r="H125" s="1132"/>
      <c r="I125" s="967"/>
      <c r="J125" s="967"/>
      <c r="K125" s="967"/>
      <c r="L125" s="967"/>
      <c r="M125" s="967"/>
      <c r="N125" s="967"/>
      <c r="O125" s="967"/>
      <c r="P125" s="977"/>
      <c r="Q125" s="982"/>
    </row>
    <row r="126" spans="1:17">
      <c r="A126" s="549" t="s">
        <v>293</v>
      </c>
      <c r="B126" s="539" t="s">
        <v>42</v>
      </c>
      <c r="C126" s="465">
        <v>32</v>
      </c>
      <c r="D126" s="465">
        <v>23</v>
      </c>
      <c r="E126" s="503">
        <f>SUM(C126:D126)</f>
        <v>55</v>
      </c>
      <c r="F126" s="660">
        <v>93</v>
      </c>
      <c r="G126" s="660">
        <v>45</v>
      </c>
      <c r="H126" s="655">
        <v>138</v>
      </c>
      <c r="I126" s="967"/>
      <c r="J126" s="967"/>
      <c r="K126" s="967"/>
      <c r="L126" s="967"/>
      <c r="M126" s="967"/>
      <c r="N126" s="967"/>
      <c r="O126" s="967"/>
      <c r="P126" s="977"/>
      <c r="Q126" s="982"/>
    </row>
    <row r="127" spans="1:17">
      <c r="A127" s="553" t="s">
        <v>257</v>
      </c>
      <c r="B127" s="540" t="s">
        <v>42</v>
      </c>
      <c r="C127" s="96">
        <v>0</v>
      </c>
      <c r="D127" s="96">
        <v>0</v>
      </c>
      <c r="E127" s="466">
        <f t="shared" ref="E127:E128" si="9">SUM(C127:D127)</f>
        <v>0</v>
      </c>
      <c r="F127" s="111">
        <v>16</v>
      </c>
      <c r="G127" s="111">
        <v>2</v>
      </c>
      <c r="H127" s="642">
        <v>18</v>
      </c>
      <c r="I127" s="967"/>
      <c r="J127" s="967"/>
      <c r="K127" s="967"/>
      <c r="L127" s="967"/>
      <c r="M127" s="967"/>
      <c r="N127" s="967"/>
      <c r="O127" s="967"/>
      <c r="P127" s="977"/>
      <c r="Q127" s="982"/>
    </row>
    <row r="128" spans="1:17">
      <c r="A128" s="553" t="s">
        <v>258</v>
      </c>
      <c r="B128" s="540" t="s">
        <v>42</v>
      </c>
      <c r="C128" s="96">
        <v>5</v>
      </c>
      <c r="D128" s="96">
        <v>2</v>
      </c>
      <c r="E128" s="466">
        <f t="shared" si="9"/>
        <v>7</v>
      </c>
      <c r="F128" s="111">
        <v>14</v>
      </c>
      <c r="G128" s="111">
        <v>4</v>
      </c>
      <c r="H128" s="642">
        <v>18</v>
      </c>
      <c r="I128" s="92"/>
      <c r="J128" s="92"/>
      <c r="K128" s="92"/>
      <c r="L128" s="92"/>
      <c r="M128" s="92"/>
      <c r="N128" s="92"/>
      <c r="O128" s="92"/>
      <c r="P128" s="510"/>
    </row>
    <row r="129" spans="1:18" ht="13.5" thickBot="1">
      <c r="A129" s="555" t="s">
        <v>259</v>
      </c>
      <c r="B129" s="541" t="s">
        <v>42</v>
      </c>
      <c r="C129" s="468">
        <v>27</v>
      </c>
      <c r="D129" s="468">
        <v>21</v>
      </c>
      <c r="E129" s="506">
        <f>SUM(C129:D129)</f>
        <v>48</v>
      </c>
      <c r="F129" s="638">
        <v>63</v>
      </c>
      <c r="G129" s="638">
        <v>39</v>
      </c>
      <c r="H129" s="641">
        <v>102</v>
      </c>
      <c r="I129" s="92"/>
      <c r="J129" s="92"/>
      <c r="K129" s="92"/>
      <c r="L129" s="92"/>
      <c r="M129" s="92"/>
      <c r="N129" s="92"/>
      <c r="O129" s="92"/>
      <c r="P129" s="510"/>
    </row>
    <row r="130" spans="1:18">
      <c r="A130" s="725"/>
      <c r="B130" s="92"/>
      <c r="C130" s="92"/>
      <c r="D130" s="517"/>
      <c r="E130" s="517"/>
      <c r="F130" s="1023"/>
      <c r="G130" s="1023"/>
      <c r="H130" s="1023"/>
      <c r="I130" s="964"/>
      <c r="J130" s="517"/>
      <c r="K130" s="517"/>
      <c r="L130" s="517"/>
      <c r="M130" s="517"/>
      <c r="N130" s="92"/>
      <c r="O130" s="92"/>
      <c r="P130" s="510"/>
    </row>
    <row r="131" spans="1:18">
      <c r="A131" s="725"/>
      <c r="B131" s="92"/>
      <c r="C131" s="92"/>
      <c r="D131" s="517"/>
      <c r="E131" s="517"/>
      <c r="F131" s="517"/>
      <c r="G131" s="517"/>
      <c r="H131" s="517"/>
      <c r="I131" s="517"/>
      <c r="J131" s="517"/>
      <c r="K131" s="517"/>
      <c r="L131" s="517"/>
      <c r="M131" s="517"/>
      <c r="N131" s="92"/>
      <c r="O131" s="92"/>
      <c r="P131" s="510"/>
    </row>
    <row r="132" spans="1:18" ht="26.25" thickBot="1">
      <c r="A132" s="726" t="s">
        <v>292</v>
      </c>
      <c r="B132" s="578"/>
      <c r="C132" s="578"/>
      <c r="D132" s="578"/>
      <c r="E132" s="578"/>
      <c r="F132" s="578"/>
      <c r="G132" s="578"/>
      <c r="H132" s="578"/>
      <c r="I132" s="578"/>
      <c r="J132" s="578"/>
      <c r="K132" s="578"/>
      <c r="L132" s="578"/>
      <c r="M132" s="578"/>
      <c r="N132" s="578"/>
      <c r="O132" s="578"/>
      <c r="P132" s="577"/>
    </row>
    <row r="133" spans="1:18">
      <c r="A133" s="1137" t="s">
        <v>252</v>
      </c>
      <c r="B133" s="1140" t="s">
        <v>32</v>
      </c>
      <c r="C133" s="1225" t="s">
        <v>263</v>
      </c>
      <c r="D133" s="1121"/>
      <c r="E133" s="1121"/>
      <c r="F133" s="1121"/>
      <c r="G133" s="1121"/>
      <c r="H133" s="1121"/>
      <c r="I133" s="1122" t="s">
        <v>254</v>
      </c>
      <c r="J133" s="1231" t="s">
        <v>263</v>
      </c>
      <c r="K133" s="1127"/>
      <c r="L133" s="1127"/>
      <c r="M133" s="1127"/>
      <c r="N133" s="1127"/>
      <c r="O133" s="1127"/>
      <c r="P133" s="1227" t="s">
        <v>255</v>
      </c>
    </row>
    <row r="134" spans="1:18">
      <c r="A134" s="1138"/>
      <c r="B134" s="1141"/>
      <c r="C134" s="1222" t="s">
        <v>264</v>
      </c>
      <c r="D134" s="1133"/>
      <c r="E134" s="1133" t="s">
        <v>265</v>
      </c>
      <c r="F134" s="1133"/>
      <c r="G134" s="1133" t="s">
        <v>266</v>
      </c>
      <c r="H134" s="1133"/>
      <c r="I134" s="1125"/>
      <c r="J134" s="1230" t="s">
        <v>264</v>
      </c>
      <c r="K134" s="1135"/>
      <c r="L134" s="1135" t="s">
        <v>265</v>
      </c>
      <c r="M134" s="1135"/>
      <c r="N134" s="1135" t="s">
        <v>266</v>
      </c>
      <c r="O134" s="1135"/>
      <c r="P134" s="1228"/>
    </row>
    <row r="135" spans="1:18" ht="13.5" thickBot="1">
      <c r="A135" s="1139"/>
      <c r="B135" s="1142"/>
      <c r="C135" s="476" t="s">
        <v>235</v>
      </c>
      <c r="D135" s="477" t="s">
        <v>236</v>
      </c>
      <c r="E135" s="477" t="s">
        <v>235</v>
      </c>
      <c r="F135" s="477" t="s">
        <v>236</v>
      </c>
      <c r="G135" s="477" t="s">
        <v>235</v>
      </c>
      <c r="H135" s="477" t="s">
        <v>236</v>
      </c>
      <c r="I135" s="1126"/>
      <c r="J135" s="665" t="s">
        <v>235</v>
      </c>
      <c r="K135" s="666" t="s">
        <v>236</v>
      </c>
      <c r="L135" s="666" t="s">
        <v>235</v>
      </c>
      <c r="M135" s="666" t="s">
        <v>236</v>
      </c>
      <c r="N135" s="666" t="s">
        <v>235</v>
      </c>
      <c r="O135" s="666" t="s">
        <v>236</v>
      </c>
      <c r="P135" s="1229"/>
    </row>
    <row r="136" spans="1:18">
      <c r="A136" s="549" t="s">
        <v>293</v>
      </c>
      <c r="B136" s="539" t="s">
        <v>42</v>
      </c>
      <c r="C136" s="473">
        <v>8</v>
      </c>
      <c r="D136" s="465">
        <v>11</v>
      </c>
      <c r="E136" s="465">
        <v>24</v>
      </c>
      <c r="F136" s="465">
        <v>12</v>
      </c>
      <c r="G136" s="465">
        <v>0</v>
      </c>
      <c r="H136" s="465">
        <v>0</v>
      </c>
      <c r="I136" s="503">
        <v>55</v>
      </c>
      <c r="J136" s="659">
        <v>21</v>
      </c>
      <c r="K136" s="660">
        <v>27</v>
      </c>
      <c r="L136" s="660">
        <v>68</v>
      </c>
      <c r="M136" s="660">
        <v>18</v>
      </c>
      <c r="N136" s="660">
        <v>4</v>
      </c>
      <c r="O136" s="660">
        <v>0</v>
      </c>
      <c r="P136" s="655">
        <v>138</v>
      </c>
    </row>
    <row r="137" spans="1:18">
      <c r="A137" s="553" t="s">
        <v>257</v>
      </c>
      <c r="B137" s="540" t="s">
        <v>42</v>
      </c>
      <c r="C137" s="474">
        <v>0</v>
      </c>
      <c r="D137" s="96">
        <v>0</v>
      </c>
      <c r="E137" s="96">
        <v>0</v>
      </c>
      <c r="F137" s="96">
        <v>0</v>
      </c>
      <c r="G137" s="96">
        <v>0</v>
      </c>
      <c r="H137" s="96">
        <v>0</v>
      </c>
      <c r="I137" s="466">
        <v>0</v>
      </c>
      <c r="J137" s="635">
        <v>0</v>
      </c>
      <c r="K137" s="111">
        <v>0</v>
      </c>
      <c r="L137" s="111">
        <v>14</v>
      </c>
      <c r="M137" s="111">
        <v>2</v>
      </c>
      <c r="N137" s="111">
        <v>2</v>
      </c>
      <c r="O137" s="111">
        <v>0</v>
      </c>
      <c r="P137" s="642">
        <v>18</v>
      </c>
    </row>
    <row r="138" spans="1:18">
      <c r="A138" s="553" t="s">
        <v>258</v>
      </c>
      <c r="B138" s="540" t="s">
        <v>42</v>
      </c>
      <c r="C138" s="474">
        <v>0</v>
      </c>
      <c r="D138" s="96">
        <v>0</v>
      </c>
      <c r="E138" s="96">
        <v>5</v>
      </c>
      <c r="F138" s="96">
        <v>2</v>
      </c>
      <c r="G138" s="96">
        <v>0</v>
      </c>
      <c r="H138" s="96">
        <v>0</v>
      </c>
      <c r="I138" s="466">
        <v>7</v>
      </c>
      <c r="J138" s="635">
        <v>0</v>
      </c>
      <c r="K138" s="111">
        <v>0</v>
      </c>
      <c r="L138" s="111">
        <v>12</v>
      </c>
      <c r="M138" s="111">
        <v>4</v>
      </c>
      <c r="N138" s="111">
        <v>2</v>
      </c>
      <c r="O138" s="111">
        <v>0</v>
      </c>
      <c r="P138" s="642">
        <v>18</v>
      </c>
    </row>
    <row r="139" spans="1:18" ht="13.5" thickBot="1">
      <c r="A139" s="555" t="s">
        <v>259</v>
      </c>
      <c r="B139" s="541" t="s">
        <v>42</v>
      </c>
      <c r="C139" s="505">
        <v>8</v>
      </c>
      <c r="D139" s="468">
        <v>11</v>
      </c>
      <c r="E139" s="468">
        <v>19</v>
      </c>
      <c r="F139" s="468">
        <v>10</v>
      </c>
      <c r="G139" s="468">
        <v>0</v>
      </c>
      <c r="H139" s="468">
        <v>0</v>
      </c>
      <c r="I139" s="506">
        <v>48</v>
      </c>
      <c r="J139" s="637">
        <v>21</v>
      </c>
      <c r="K139" s="638">
        <v>27</v>
      </c>
      <c r="L139" s="638">
        <v>42</v>
      </c>
      <c r="M139" s="638">
        <v>12</v>
      </c>
      <c r="N139" s="638">
        <v>0</v>
      </c>
      <c r="O139" s="638">
        <v>0</v>
      </c>
      <c r="P139" s="641">
        <v>102</v>
      </c>
    </row>
    <row r="140" spans="1:18">
      <c r="A140" s="725"/>
      <c r="B140" s="92"/>
      <c r="C140" s="92"/>
      <c r="D140" s="92"/>
      <c r="E140" s="92"/>
      <c r="F140" s="92"/>
      <c r="G140" s="92"/>
      <c r="H140" s="92"/>
      <c r="I140" s="967"/>
      <c r="J140" s="980"/>
      <c r="K140" s="980"/>
      <c r="L140" s="980"/>
      <c r="M140" s="980"/>
      <c r="N140" s="980"/>
      <c r="O140" s="980"/>
      <c r="P140" s="1022"/>
      <c r="Q140" s="982"/>
      <c r="R140" s="982"/>
    </row>
    <row r="141" spans="1:18">
      <c r="A141" s="725"/>
      <c r="B141" s="92"/>
      <c r="C141" s="92"/>
      <c r="D141" s="92"/>
      <c r="E141" s="92"/>
      <c r="F141" s="92"/>
      <c r="G141" s="92"/>
      <c r="H141" s="92"/>
      <c r="I141" s="967"/>
      <c r="J141" s="967"/>
      <c r="K141" s="967"/>
      <c r="L141" s="967"/>
      <c r="M141" s="967"/>
      <c r="N141" s="967"/>
      <c r="O141" s="967"/>
      <c r="P141" s="977"/>
      <c r="Q141" s="982"/>
      <c r="R141" s="982"/>
    </row>
    <row r="142" spans="1:18" ht="26.25" thickBot="1">
      <c r="A142" s="726" t="s">
        <v>294</v>
      </c>
      <c r="B142" s="578"/>
      <c r="C142" s="578"/>
      <c r="D142" s="578"/>
      <c r="E142" s="578"/>
      <c r="F142" s="578"/>
      <c r="G142" s="578"/>
      <c r="H142" s="578"/>
      <c r="I142" s="968"/>
      <c r="J142" s="968"/>
      <c r="K142" s="968"/>
      <c r="L142" s="968"/>
      <c r="M142" s="968"/>
      <c r="N142" s="968"/>
      <c r="O142" s="968"/>
      <c r="P142" s="976"/>
      <c r="Q142" s="982"/>
      <c r="R142" s="982"/>
    </row>
    <row r="143" spans="1:18">
      <c r="A143" s="1137" t="s">
        <v>252</v>
      </c>
      <c r="B143" s="1140" t="s">
        <v>32</v>
      </c>
      <c r="C143" s="1121" t="s">
        <v>253</v>
      </c>
      <c r="D143" s="1121"/>
      <c r="E143" s="1122" t="s">
        <v>295</v>
      </c>
      <c r="F143" s="1127" t="s">
        <v>253</v>
      </c>
      <c r="G143" s="1127"/>
      <c r="H143" s="1130" t="s">
        <v>296</v>
      </c>
      <c r="I143" s="978"/>
      <c r="J143" s="978"/>
      <c r="K143" s="978"/>
      <c r="L143" s="978"/>
      <c r="M143" s="978"/>
      <c r="N143" s="978"/>
      <c r="O143" s="978"/>
      <c r="P143" s="979"/>
      <c r="Q143" s="982"/>
      <c r="R143" s="982"/>
    </row>
    <row r="144" spans="1:18">
      <c r="A144" s="1138"/>
      <c r="B144" s="1141"/>
      <c r="C144" s="1133" t="s">
        <v>235</v>
      </c>
      <c r="D144" s="1133" t="s">
        <v>236</v>
      </c>
      <c r="E144" s="1125"/>
      <c r="F144" s="1135" t="s">
        <v>235</v>
      </c>
      <c r="G144" s="1135" t="s">
        <v>236</v>
      </c>
      <c r="H144" s="1131"/>
      <c r="I144" s="967"/>
      <c r="J144" s="967"/>
      <c r="K144" s="967"/>
      <c r="L144" s="967"/>
      <c r="M144" s="967"/>
      <c r="N144" s="967"/>
      <c r="O144" s="967"/>
      <c r="P144" s="977"/>
      <c r="Q144" s="982"/>
      <c r="R144" s="982"/>
    </row>
    <row r="145" spans="1:18" ht="13.5" thickBot="1">
      <c r="A145" s="1139"/>
      <c r="B145" s="1142"/>
      <c r="C145" s="1134"/>
      <c r="D145" s="1134"/>
      <c r="E145" s="1126"/>
      <c r="F145" s="1136"/>
      <c r="G145" s="1136"/>
      <c r="H145" s="1132"/>
      <c r="I145" s="967"/>
      <c r="J145" s="967"/>
      <c r="K145" s="967"/>
      <c r="L145" s="967"/>
      <c r="M145" s="967"/>
      <c r="N145" s="967"/>
      <c r="O145" s="967"/>
      <c r="P145" s="977"/>
      <c r="Q145" s="982"/>
      <c r="R145" s="982"/>
    </row>
    <row r="146" spans="1:18">
      <c r="A146" s="549" t="s">
        <v>293</v>
      </c>
      <c r="B146" s="539" t="s">
        <v>42</v>
      </c>
      <c r="C146" s="465">
        <v>913</v>
      </c>
      <c r="D146" s="465">
        <v>123</v>
      </c>
      <c r="E146" s="503">
        <v>1036</v>
      </c>
      <c r="F146" s="660">
        <v>603</v>
      </c>
      <c r="G146" s="660">
        <v>133</v>
      </c>
      <c r="H146" s="655">
        <v>736</v>
      </c>
      <c r="I146" s="967"/>
      <c r="J146" s="967"/>
      <c r="K146" s="967"/>
      <c r="L146" s="967"/>
      <c r="M146" s="967"/>
      <c r="N146" s="967"/>
      <c r="O146" s="967"/>
      <c r="P146" s="977"/>
      <c r="Q146" s="982"/>
      <c r="R146" s="982"/>
    </row>
    <row r="147" spans="1:18">
      <c r="A147" s="553" t="s">
        <v>257</v>
      </c>
      <c r="B147" s="540" t="s">
        <v>42</v>
      </c>
      <c r="C147" s="96">
        <v>26</v>
      </c>
      <c r="D147" s="96">
        <v>3</v>
      </c>
      <c r="E147" s="466">
        <v>29</v>
      </c>
      <c r="F147" s="111">
        <v>19</v>
      </c>
      <c r="G147" s="111">
        <v>4</v>
      </c>
      <c r="H147" s="642">
        <v>23</v>
      </c>
      <c r="I147" s="967"/>
      <c r="J147" s="967"/>
      <c r="K147" s="967"/>
      <c r="L147" s="967"/>
      <c r="M147" s="967"/>
      <c r="N147" s="967"/>
      <c r="O147" s="967"/>
      <c r="P147" s="977"/>
      <c r="Q147" s="982"/>
      <c r="R147" s="982"/>
    </row>
    <row r="148" spans="1:18">
      <c r="A148" s="553" t="s">
        <v>258</v>
      </c>
      <c r="B148" s="540" t="s">
        <v>42</v>
      </c>
      <c r="C148" s="96">
        <v>86</v>
      </c>
      <c r="D148" s="96">
        <v>7</v>
      </c>
      <c r="E148" s="466">
        <v>93</v>
      </c>
      <c r="F148" s="111">
        <v>53</v>
      </c>
      <c r="G148" s="111">
        <v>6</v>
      </c>
      <c r="H148" s="642">
        <v>59</v>
      </c>
      <c r="I148" s="967"/>
      <c r="J148" s="967"/>
      <c r="K148" s="967"/>
      <c r="L148" s="967"/>
      <c r="M148" s="967"/>
      <c r="N148" s="967"/>
      <c r="O148" s="967"/>
      <c r="P148" s="977"/>
      <c r="Q148" s="982"/>
      <c r="R148" s="982"/>
    </row>
    <row r="149" spans="1:18">
      <c r="A149" s="553" t="s">
        <v>259</v>
      </c>
      <c r="B149" s="540" t="s">
        <v>42</v>
      </c>
      <c r="C149" s="96">
        <v>801</v>
      </c>
      <c r="D149" s="96">
        <v>113</v>
      </c>
      <c r="E149" s="466">
        <v>914</v>
      </c>
      <c r="F149" s="111">
        <v>531</v>
      </c>
      <c r="G149" s="111">
        <v>123</v>
      </c>
      <c r="H149" s="642">
        <v>654</v>
      </c>
      <c r="I149" s="92"/>
      <c r="J149" s="92"/>
      <c r="K149" s="92"/>
      <c r="L149" s="92"/>
      <c r="M149" s="92"/>
      <c r="N149" s="92"/>
      <c r="O149" s="92"/>
      <c r="P149" s="510"/>
    </row>
    <row r="150" spans="1:18">
      <c r="A150" s="553" t="s">
        <v>260</v>
      </c>
      <c r="B150" s="540" t="s">
        <v>42</v>
      </c>
      <c r="C150" s="96">
        <v>2</v>
      </c>
      <c r="D150" s="96">
        <v>2</v>
      </c>
      <c r="E150" s="466">
        <v>4</v>
      </c>
      <c r="F150" s="111">
        <v>3</v>
      </c>
      <c r="G150" s="111">
        <v>0</v>
      </c>
      <c r="H150" s="642">
        <v>3</v>
      </c>
      <c r="I150" s="92"/>
      <c r="J150" s="92"/>
      <c r="K150" s="92"/>
      <c r="L150" s="92"/>
      <c r="M150" s="92"/>
      <c r="N150" s="92"/>
      <c r="O150" s="92"/>
      <c r="P150" s="510"/>
    </row>
    <row r="151" spans="1:18">
      <c r="A151" s="553" t="s">
        <v>261</v>
      </c>
      <c r="B151" s="540" t="s">
        <v>42</v>
      </c>
      <c r="C151" s="96">
        <v>559</v>
      </c>
      <c r="D151" s="96">
        <v>33</v>
      </c>
      <c r="E151" s="466">
        <v>592</v>
      </c>
      <c r="F151" s="111">
        <v>466</v>
      </c>
      <c r="G151" s="111">
        <v>50</v>
      </c>
      <c r="H151" s="642">
        <v>516</v>
      </c>
      <c r="I151" s="92"/>
      <c r="J151" s="92"/>
      <c r="K151" s="92"/>
      <c r="L151" s="92"/>
      <c r="M151" s="92"/>
      <c r="N151" s="92"/>
      <c r="O151" s="92"/>
      <c r="P151" s="510"/>
    </row>
    <row r="152" spans="1:18">
      <c r="A152" s="553" t="s">
        <v>278</v>
      </c>
      <c r="B152" s="540" t="s">
        <v>42</v>
      </c>
      <c r="C152" s="96">
        <v>196</v>
      </c>
      <c r="D152" s="96">
        <v>14</v>
      </c>
      <c r="E152" s="466">
        <v>210</v>
      </c>
      <c r="F152" s="111">
        <v>268</v>
      </c>
      <c r="G152" s="111">
        <v>32</v>
      </c>
      <c r="H152" s="642">
        <v>300</v>
      </c>
      <c r="I152" s="92"/>
      <c r="J152" s="92"/>
      <c r="K152" s="92"/>
      <c r="L152" s="92"/>
      <c r="M152" s="92"/>
      <c r="N152" s="92"/>
      <c r="O152" s="92"/>
      <c r="P152" s="510"/>
    </row>
    <row r="153" spans="1:18" ht="13.5" thickBot="1">
      <c r="A153" s="732" t="s">
        <v>72</v>
      </c>
      <c r="B153" s="541" t="s">
        <v>42</v>
      </c>
      <c r="C153" s="470">
        <v>1670</v>
      </c>
      <c r="D153" s="468">
        <v>172</v>
      </c>
      <c r="E153" s="506">
        <v>1842</v>
      </c>
      <c r="F153" s="638">
        <v>1340</v>
      </c>
      <c r="G153" s="638">
        <v>215</v>
      </c>
      <c r="H153" s="641">
        <v>1555</v>
      </c>
      <c r="I153" s="92"/>
      <c r="J153" s="92"/>
      <c r="K153" s="92"/>
      <c r="L153" s="92"/>
      <c r="M153" s="92"/>
      <c r="N153" s="92"/>
      <c r="O153" s="92"/>
      <c r="P153" s="510"/>
    </row>
    <row r="154" spans="1:18">
      <c r="A154" s="603" t="s">
        <v>297</v>
      </c>
      <c r="B154" s="602"/>
      <c r="C154" s="602"/>
      <c r="D154" s="602"/>
      <c r="E154" s="602"/>
      <c r="F154" s="972"/>
      <c r="G154" s="972"/>
      <c r="H154" s="972"/>
      <c r="I154" s="971"/>
      <c r="J154" s="971"/>
      <c r="K154" s="971"/>
      <c r="L154" s="971"/>
      <c r="M154" s="971"/>
      <c r="N154" s="602"/>
      <c r="O154" s="602"/>
      <c r="P154" s="603"/>
    </row>
    <row r="155" spans="1:18">
      <c r="A155" s="725"/>
      <c r="B155" s="92"/>
      <c r="C155" s="92"/>
      <c r="D155" s="92"/>
      <c r="E155" s="92"/>
      <c r="F155" s="980"/>
      <c r="G155" s="980"/>
      <c r="H155" s="980"/>
      <c r="I155" s="967"/>
      <c r="J155" s="967"/>
      <c r="K155" s="967"/>
      <c r="L155" s="967"/>
      <c r="M155" s="967"/>
      <c r="N155" s="92"/>
      <c r="O155" s="92"/>
      <c r="P155" s="510"/>
    </row>
    <row r="156" spans="1:18">
      <c r="A156" s="725"/>
      <c r="B156" s="92"/>
      <c r="C156" s="92"/>
      <c r="D156" s="92"/>
      <c r="E156" s="92"/>
      <c r="F156" s="92"/>
      <c r="G156" s="92"/>
      <c r="H156" s="92"/>
      <c r="I156" s="92"/>
      <c r="J156" s="92"/>
      <c r="K156" s="92"/>
      <c r="L156" s="92"/>
      <c r="M156" s="92"/>
      <c r="N156" s="92"/>
      <c r="O156" s="92"/>
      <c r="P156" s="92"/>
    </row>
    <row r="157" spans="1:18" ht="26.25" thickBot="1">
      <c r="A157" s="726" t="s">
        <v>294</v>
      </c>
      <c r="B157" s="578"/>
      <c r="C157" s="578"/>
      <c r="D157" s="578"/>
      <c r="E157" s="578"/>
      <c r="F157" s="578"/>
      <c r="G157" s="578"/>
      <c r="H157" s="578"/>
      <c r="I157" s="578"/>
      <c r="J157" s="578"/>
      <c r="K157" s="578"/>
      <c r="L157" s="578"/>
      <c r="M157" s="578"/>
      <c r="N157" s="578"/>
      <c r="O157" s="578"/>
      <c r="P157" s="578"/>
    </row>
    <row r="158" spans="1:18">
      <c r="A158" s="1137" t="s">
        <v>252</v>
      </c>
      <c r="B158" s="1140" t="s">
        <v>32</v>
      </c>
      <c r="C158" s="1225" t="s">
        <v>263</v>
      </c>
      <c r="D158" s="1121"/>
      <c r="E158" s="1121"/>
      <c r="F158" s="1121"/>
      <c r="G158" s="1121"/>
      <c r="H158" s="1121"/>
      <c r="I158" s="1122" t="s">
        <v>295</v>
      </c>
      <c r="J158" s="1226" t="s">
        <v>263</v>
      </c>
      <c r="K158" s="1198"/>
      <c r="L158" s="1198"/>
      <c r="M158" s="1198"/>
      <c r="N158" s="1198"/>
      <c r="O158" s="1171"/>
      <c r="P158" s="1130" t="s">
        <v>296</v>
      </c>
    </row>
    <row r="159" spans="1:18">
      <c r="A159" s="1138"/>
      <c r="B159" s="1141"/>
      <c r="C159" s="1222" t="s">
        <v>264</v>
      </c>
      <c r="D159" s="1133"/>
      <c r="E159" s="1133" t="s">
        <v>265</v>
      </c>
      <c r="F159" s="1133"/>
      <c r="G159" s="1133" t="s">
        <v>266</v>
      </c>
      <c r="H159" s="1133"/>
      <c r="I159" s="1125"/>
      <c r="J159" s="1223" t="s">
        <v>264</v>
      </c>
      <c r="K159" s="1217"/>
      <c r="L159" s="1224" t="s">
        <v>265</v>
      </c>
      <c r="M159" s="1217"/>
      <c r="N159" s="1224" t="s">
        <v>266</v>
      </c>
      <c r="O159" s="1217"/>
      <c r="P159" s="1131"/>
    </row>
    <row r="160" spans="1:18" ht="13.5" thickBot="1">
      <c r="A160" s="1139"/>
      <c r="B160" s="1142"/>
      <c r="C160" s="476" t="s">
        <v>235</v>
      </c>
      <c r="D160" s="477" t="s">
        <v>236</v>
      </c>
      <c r="E160" s="477" t="s">
        <v>235</v>
      </c>
      <c r="F160" s="477" t="s">
        <v>236</v>
      </c>
      <c r="G160" s="477" t="s">
        <v>235</v>
      </c>
      <c r="H160" s="477" t="s">
        <v>236</v>
      </c>
      <c r="I160" s="1126"/>
      <c r="J160" s="665" t="s">
        <v>235</v>
      </c>
      <c r="K160" s="666" t="s">
        <v>236</v>
      </c>
      <c r="L160" s="666" t="s">
        <v>235</v>
      </c>
      <c r="M160" s="666" t="s">
        <v>236</v>
      </c>
      <c r="N160" s="666" t="s">
        <v>235</v>
      </c>
      <c r="O160" s="666" t="s">
        <v>236</v>
      </c>
      <c r="P160" s="1132"/>
    </row>
    <row r="161" spans="1:18">
      <c r="A161" s="549" t="s">
        <v>293</v>
      </c>
      <c r="B161" s="539" t="s">
        <v>42</v>
      </c>
      <c r="C161" s="473">
        <v>204</v>
      </c>
      <c r="D161" s="465">
        <v>59</v>
      </c>
      <c r="E161" s="465">
        <v>668</v>
      </c>
      <c r="F161" s="465">
        <v>62</v>
      </c>
      <c r="G161" s="465">
        <v>41</v>
      </c>
      <c r="H161" s="465">
        <v>2</v>
      </c>
      <c r="I161" s="503">
        <v>1036</v>
      </c>
      <c r="J161" s="659">
        <v>142</v>
      </c>
      <c r="K161" s="660">
        <v>75</v>
      </c>
      <c r="L161" s="660">
        <v>431</v>
      </c>
      <c r="M161" s="660">
        <v>54</v>
      </c>
      <c r="N161" s="660">
        <v>30</v>
      </c>
      <c r="O161" s="660">
        <v>4</v>
      </c>
      <c r="P161" s="655">
        <v>736</v>
      </c>
    </row>
    <row r="162" spans="1:18">
      <c r="A162" s="553" t="s">
        <v>257</v>
      </c>
      <c r="B162" s="540" t="s">
        <v>42</v>
      </c>
      <c r="C162" s="474">
        <v>0</v>
      </c>
      <c r="D162" s="96">
        <v>0</v>
      </c>
      <c r="E162" s="96">
        <v>17</v>
      </c>
      <c r="F162" s="96">
        <v>1</v>
      </c>
      <c r="G162" s="96">
        <v>9</v>
      </c>
      <c r="H162" s="96">
        <v>2</v>
      </c>
      <c r="I162" s="466">
        <v>29</v>
      </c>
      <c r="J162" s="635">
        <v>0</v>
      </c>
      <c r="K162" s="111">
        <v>0</v>
      </c>
      <c r="L162" s="111">
        <v>10</v>
      </c>
      <c r="M162" s="111">
        <v>1</v>
      </c>
      <c r="N162" s="111">
        <v>9</v>
      </c>
      <c r="O162" s="111">
        <v>3</v>
      </c>
      <c r="P162" s="642">
        <v>23</v>
      </c>
    </row>
    <row r="163" spans="1:18">
      <c r="A163" s="553" t="s">
        <v>258</v>
      </c>
      <c r="B163" s="540" t="s">
        <v>42</v>
      </c>
      <c r="C163" s="474">
        <v>0</v>
      </c>
      <c r="D163" s="96">
        <v>0</v>
      </c>
      <c r="E163" s="96">
        <v>75</v>
      </c>
      <c r="F163" s="96">
        <v>7</v>
      </c>
      <c r="G163" s="96">
        <v>11</v>
      </c>
      <c r="H163" s="96">
        <v>0</v>
      </c>
      <c r="I163" s="466">
        <v>93</v>
      </c>
      <c r="J163" s="635">
        <v>0</v>
      </c>
      <c r="K163" s="111">
        <v>0</v>
      </c>
      <c r="L163" s="111">
        <v>47</v>
      </c>
      <c r="M163" s="111">
        <v>5</v>
      </c>
      <c r="N163" s="111">
        <v>6</v>
      </c>
      <c r="O163" s="111">
        <v>1</v>
      </c>
      <c r="P163" s="642">
        <v>59</v>
      </c>
    </row>
    <row r="164" spans="1:18">
      <c r="A164" s="553" t="s">
        <v>259</v>
      </c>
      <c r="B164" s="540" t="s">
        <v>42</v>
      </c>
      <c r="C164" s="474">
        <v>204</v>
      </c>
      <c r="D164" s="96">
        <v>59</v>
      </c>
      <c r="E164" s="96">
        <v>576</v>
      </c>
      <c r="F164" s="96">
        <v>54</v>
      </c>
      <c r="G164" s="96">
        <v>21</v>
      </c>
      <c r="H164" s="96">
        <v>0</v>
      </c>
      <c r="I164" s="466">
        <v>914</v>
      </c>
      <c r="J164" s="635">
        <v>142</v>
      </c>
      <c r="K164" s="111">
        <v>75</v>
      </c>
      <c r="L164" s="111">
        <v>374</v>
      </c>
      <c r="M164" s="111">
        <v>48</v>
      </c>
      <c r="N164" s="111">
        <v>15</v>
      </c>
      <c r="O164" s="111">
        <v>0</v>
      </c>
      <c r="P164" s="642">
        <v>654</v>
      </c>
    </row>
    <row r="165" spans="1:18">
      <c r="A165" s="553" t="s">
        <v>260</v>
      </c>
      <c r="B165" s="540" t="s">
        <v>42</v>
      </c>
      <c r="C165" s="474">
        <v>0</v>
      </c>
      <c r="D165" s="96">
        <v>0</v>
      </c>
      <c r="E165" s="96">
        <v>1</v>
      </c>
      <c r="F165" s="96">
        <v>2</v>
      </c>
      <c r="G165" s="96">
        <v>1</v>
      </c>
      <c r="H165" s="96">
        <v>0</v>
      </c>
      <c r="I165" s="466">
        <v>4</v>
      </c>
      <c r="J165" s="635">
        <v>0</v>
      </c>
      <c r="K165" s="111">
        <v>0</v>
      </c>
      <c r="L165" s="111">
        <v>0</v>
      </c>
      <c r="M165" s="111">
        <v>0</v>
      </c>
      <c r="N165" s="111">
        <v>3</v>
      </c>
      <c r="O165" s="111">
        <v>0</v>
      </c>
      <c r="P165" s="642">
        <v>3</v>
      </c>
    </row>
    <row r="166" spans="1:18">
      <c r="A166" s="553" t="s">
        <v>261</v>
      </c>
      <c r="B166" s="540" t="s">
        <v>42</v>
      </c>
      <c r="C166" s="474">
        <v>386</v>
      </c>
      <c r="D166" s="96">
        <v>30</v>
      </c>
      <c r="E166" s="96">
        <v>173</v>
      </c>
      <c r="F166" s="96">
        <v>3</v>
      </c>
      <c r="G166" s="96">
        <v>0</v>
      </c>
      <c r="H166" s="96">
        <v>0</v>
      </c>
      <c r="I166" s="466">
        <v>592</v>
      </c>
      <c r="J166" s="635">
        <v>356</v>
      </c>
      <c r="K166" s="111">
        <v>49</v>
      </c>
      <c r="L166" s="111">
        <v>110</v>
      </c>
      <c r="M166" s="111">
        <v>1</v>
      </c>
      <c r="N166" s="111">
        <v>0</v>
      </c>
      <c r="O166" s="111">
        <v>0</v>
      </c>
      <c r="P166" s="642">
        <v>516</v>
      </c>
    </row>
    <row r="167" spans="1:18">
      <c r="A167" s="553" t="s">
        <v>278</v>
      </c>
      <c r="B167" s="540" t="s">
        <v>42</v>
      </c>
      <c r="C167" s="474">
        <v>56</v>
      </c>
      <c r="D167" s="96">
        <v>9</v>
      </c>
      <c r="E167" s="96">
        <v>136</v>
      </c>
      <c r="F167" s="96">
        <v>5</v>
      </c>
      <c r="G167" s="96">
        <v>4</v>
      </c>
      <c r="H167" s="96">
        <v>0</v>
      </c>
      <c r="I167" s="466">
        <v>210</v>
      </c>
      <c r="J167" s="635">
        <v>103</v>
      </c>
      <c r="K167" s="111">
        <v>26</v>
      </c>
      <c r="L167" s="111">
        <v>160</v>
      </c>
      <c r="M167" s="111">
        <v>6</v>
      </c>
      <c r="N167" s="111">
        <v>5</v>
      </c>
      <c r="O167" s="111">
        <v>0</v>
      </c>
      <c r="P167" s="642">
        <v>300</v>
      </c>
    </row>
    <row r="168" spans="1:18" ht="13.5" thickBot="1">
      <c r="A168" s="732" t="s">
        <v>72</v>
      </c>
      <c r="B168" s="541" t="s">
        <v>42</v>
      </c>
      <c r="C168" s="475">
        <f>SUM(C161,C165,C166,C167)</f>
        <v>646</v>
      </c>
      <c r="D168" s="470">
        <f t="shared" ref="D168:H168" si="10">SUM(D161,D165,D166,D167)</f>
        <v>98</v>
      </c>
      <c r="E168" s="470">
        <f t="shared" si="10"/>
        <v>978</v>
      </c>
      <c r="F168" s="470">
        <f t="shared" si="10"/>
        <v>72</v>
      </c>
      <c r="G168" s="470">
        <f t="shared" si="10"/>
        <v>46</v>
      </c>
      <c r="H168" s="470">
        <f t="shared" si="10"/>
        <v>2</v>
      </c>
      <c r="I168" s="506">
        <v>1842</v>
      </c>
      <c r="J168" s="637">
        <v>601</v>
      </c>
      <c r="K168" s="638">
        <v>150</v>
      </c>
      <c r="L168" s="638">
        <v>701</v>
      </c>
      <c r="M168" s="638">
        <v>61</v>
      </c>
      <c r="N168" s="638">
        <v>38</v>
      </c>
      <c r="O168" s="638">
        <v>4</v>
      </c>
      <c r="P168" s="641">
        <v>1555</v>
      </c>
    </row>
    <row r="169" spans="1:18">
      <c r="A169" s="603" t="s">
        <v>297</v>
      </c>
      <c r="B169" s="602"/>
      <c r="C169" s="602"/>
      <c r="D169" s="602"/>
      <c r="E169" s="602"/>
      <c r="F169" s="602"/>
      <c r="G169" s="602"/>
      <c r="H169" s="602"/>
      <c r="I169" s="602"/>
      <c r="J169" s="972"/>
      <c r="K169" s="972"/>
      <c r="L169" s="972"/>
      <c r="M169" s="972"/>
      <c r="N169" s="972"/>
      <c r="O169" s="972"/>
      <c r="P169" s="972"/>
      <c r="Q169" s="982"/>
    </row>
    <row r="170" spans="1:18">
      <c r="A170" s="725"/>
      <c r="B170" s="92"/>
      <c r="C170" s="92"/>
      <c r="D170" s="92"/>
      <c r="E170" s="92"/>
      <c r="F170" s="92"/>
      <c r="G170" s="92"/>
      <c r="H170" s="92"/>
      <c r="I170" s="92"/>
      <c r="J170" s="980"/>
      <c r="K170" s="980"/>
      <c r="L170" s="980"/>
      <c r="M170" s="980"/>
      <c r="N170" s="980"/>
      <c r="O170" s="980"/>
      <c r="P170" s="980"/>
      <c r="Q170" s="982"/>
      <c r="R170" s="982"/>
    </row>
    <row r="171" spans="1:18">
      <c r="A171" s="725"/>
      <c r="B171" s="92"/>
      <c r="C171" s="92"/>
      <c r="D171" s="92"/>
      <c r="E171" s="92"/>
      <c r="F171" s="92"/>
      <c r="G171" s="92"/>
      <c r="H171" s="92"/>
      <c r="I171" s="92"/>
      <c r="J171" s="92"/>
      <c r="K171" s="92"/>
      <c r="L171" s="967"/>
      <c r="M171" s="967"/>
      <c r="N171" s="967"/>
      <c r="O171" s="967"/>
      <c r="P171" s="977"/>
      <c r="Q171" s="982"/>
      <c r="R171" s="982"/>
    </row>
    <row r="172" spans="1:18" ht="26.25" thickBot="1">
      <c r="A172" s="748" t="s">
        <v>298</v>
      </c>
      <c r="B172" s="591"/>
      <c r="C172" s="591"/>
      <c r="D172" s="591"/>
      <c r="E172" s="591"/>
      <c r="F172" s="591"/>
      <c r="G172" s="591"/>
      <c r="H172" s="591"/>
      <c r="I172" s="591"/>
      <c r="J172" s="591"/>
      <c r="K172" s="591"/>
      <c r="L172" s="968"/>
      <c r="M172" s="968"/>
      <c r="N172" s="968"/>
      <c r="O172" s="968"/>
      <c r="P172" s="976"/>
      <c r="Q172" s="982"/>
      <c r="R172" s="982"/>
    </row>
    <row r="173" spans="1:18">
      <c r="A173" s="593" t="s">
        <v>287</v>
      </c>
      <c r="B173" s="1128" t="s">
        <v>74</v>
      </c>
      <c r="C173" s="1129"/>
      <c r="D173" s="1128" t="s">
        <v>34</v>
      </c>
      <c r="E173" s="1129"/>
      <c r="F173" s="1128" t="s">
        <v>35</v>
      </c>
      <c r="G173" s="1129"/>
      <c r="H173" s="1128" t="s">
        <v>36</v>
      </c>
      <c r="I173" s="1129"/>
      <c r="J173" s="1218" t="s">
        <v>37</v>
      </c>
      <c r="K173" s="1147"/>
      <c r="L173" s="969"/>
      <c r="M173" s="969"/>
      <c r="N173" s="978"/>
      <c r="O173" s="978"/>
      <c r="P173" s="979"/>
      <c r="Q173" s="982"/>
      <c r="R173" s="982"/>
    </row>
    <row r="174" spans="1:18" ht="13.5" thickBot="1">
      <c r="A174" s="610" t="s">
        <v>263</v>
      </c>
      <c r="B174" s="109" t="s">
        <v>235</v>
      </c>
      <c r="C174" s="611" t="s">
        <v>236</v>
      </c>
      <c r="D174" s="109" t="s">
        <v>235</v>
      </c>
      <c r="E174" s="611" t="s">
        <v>236</v>
      </c>
      <c r="F174" s="109" t="s">
        <v>235</v>
      </c>
      <c r="G174" s="611" t="s">
        <v>236</v>
      </c>
      <c r="H174" s="109" t="s">
        <v>235</v>
      </c>
      <c r="I174" s="611" t="s">
        <v>236</v>
      </c>
      <c r="J174" s="667" t="s">
        <v>235</v>
      </c>
      <c r="K174" s="668" t="s">
        <v>236</v>
      </c>
      <c r="L174" s="969"/>
      <c r="M174" s="969"/>
      <c r="N174" s="978"/>
      <c r="O174" s="978"/>
      <c r="P174" s="979"/>
      <c r="Q174" s="982"/>
      <c r="R174" s="982"/>
    </row>
    <row r="175" spans="1:18">
      <c r="A175" s="549" t="s">
        <v>281</v>
      </c>
      <c r="B175" s="542">
        <v>68</v>
      </c>
      <c r="C175" s="543">
        <v>17</v>
      </c>
      <c r="D175" s="542">
        <v>117</v>
      </c>
      <c r="E175" s="543">
        <v>18</v>
      </c>
      <c r="F175" s="542">
        <v>111</v>
      </c>
      <c r="G175" s="543">
        <v>33</v>
      </c>
      <c r="H175" s="542">
        <v>204</v>
      </c>
      <c r="I175" s="543">
        <v>59</v>
      </c>
      <c r="J175" s="671">
        <v>142</v>
      </c>
      <c r="K175" s="672">
        <v>75</v>
      </c>
      <c r="L175" s="964"/>
      <c r="M175" s="964"/>
      <c r="N175" s="967"/>
      <c r="O175" s="967"/>
      <c r="P175" s="977"/>
      <c r="Q175" s="982"/>
      <c r="R175" s="982"/>
    </row>
    <row r="176" spans="1:18">
      <c r="A176" s="553" t="s">
        <v>282</v>
      </c>
      <c r="B176" s="544">
        <v>88</v>
      </c>
      <c r="C176" s="525">
        <v>16</v>
      </c>
      <c r="D176" s="544">
        <v>246</v>
      </c>
      <c r="E176" s="525">
        <v>34</v>
      </c>
      <c r="F176" s="544">
        <v>375</v>
      </c>
      <c r="G176" s="525">
        <v>52</v>
      </c>
      <c r="H176" s="544">
        <v>668</v>
      </c>
      <c r="I176" s="525">
        <v>62</v>
      </c>
      <c r="J176" s="673">
        <v>431</v>
      </c>
      <c r="K176" s="648">
        <v>54</v>
      </c>
      <c r="L176" s="964"/>
      <c r="M176" s="964"/>
      <c r="N176" s="967"/>
      <c r="O176" s="967"/>
      <c r="P176" s="977"/>
      <c r="Q176" s="982"/>
      <c r="R176" s="982"/>
    </row>
    <row r="177" spans="1:18">
      <c r="A177" s="553" t="s">
        <v>283</v>
      </c>
      <c r="B177" s="544">
        <v>3</v>
      </c>
      <c r="C177" s="525">
        <v>0</v>
      </c>
      <c r="D177" s="544">
        <v>18</v>
      </c>
      <c r="E177" s="525">
        <v>0</v>
      </c>
      <c r="F177" s="544">
        <v>26</v>
      </c>
      <c r="G177" s="525">
        <v>0</v>
      </c>
      <c r="H177" s="544">
        <v>41</v>
      </c>
      <c r="I177" s="525">
        <v>2</v>
      </c>
      <c r="J177" s="673">
        <v>30</v>
      </c>
      <c r="K177" s="648">
        <v>4</v>
      </c>
      <c r="L177" s="964"/>
      <c r="M177" s="964"/>
      <c r="N177" s="967"/>
      <c r="O177" s="967"/>
      <c r="P177" s="977"/>
      <c r="Q177" s="982"/>
      <c r="R177" s="982"/>
    </row>
    <row r="178" spans="1:18" ht="13.5" thickBot="1">
      <c r="A178" s="732" t="s">
        <v>72</v>
      </c>
      <c r="B178" s="545">
        <v>159</v>
      </c>
      <c r="C178" s="546">
        <v>33</v>
      </c>
      <c r="D178" s="545">
        <v>381</v>
      </c>
      <c r="E178" s="546">
        <v>52</v>
      </c>
      <c r="F178" s="545">
        <v>512</v>
      </c>
      <c r="G178" s="546">
        <v>85</v>
      </c>
      <c r="H178" s="545">
        <v>913</v>
      </c>
      <c r="I178" s="546">
        <v>123</v>
      </c>
      <c r="J178" s="669">
        <v>603</v>
      </c>
      <c r="K178" s="670">
        <v>133</v>
      </c>
      <c r="L178" s="517"/>
      <c r="M178" s="517"/>
      <c r="N178" s="92"/>
      <c r="O178" s="92"/>
      <c r="P178" s="510"/>
    </row>
    <row r="179" spans="1:18">
      <c r="A179" s="603" t="s">
        <v>297</v>
      </c>
      <c r="B179" s="602"/>
      <c r="C179" s="602"/>
      <c r="D179" s="602"/>
      <c r="E179" s="612"/>
      <c r="F179" s="612"/>
      <c r="G179" s="612"/>
      <c r="H179" s="612"/>
      <c r="I179" s="612"/>
      <c r="J179" s="1021"/>
      <c r="K179" s="1021"/>
      <c r="L179" s="973"/>
      <c r="M179" s="973"/>
      <c r="N179" s="971"/>
      <c r="O179" s="971"/>
      <c r="P179" s="981"/>
      <c r="Q179" s="982"/>
    </row>
    <row r="180" spans="1:18">
      <c r="A180" s="725"/>
      <c r="B180" s="92"/>
      <c r="C180" s="92"/>
      <c r="D180" s="92"/>
      <c r="E180" s="92"/>
      <c r="F180" s="92"/>
      <c r="G180" s="92"/>
      <c r="H180" s="92"/>
      <c r="I180" s="92"/>
      <c r="J180" s="980"/>
      <c r="K180" s="980"/>
      <c r="L180" s="967"/>
      <c r="M180" s="967"/>
      <c r="N180" s="967"/>
      <c r="O180" s="967"/>
      <c r="P180" s="977"/>
      <c r="Q180" s="982"/>
    </row>
    <row r="181" spans="1:18">
      <c r="A181" s="725"/>
      <c r="B181" s="92"/>
      <c r="C181" s="92"/>
      <c r="D181" s="92"/>
      <c r="E181" s="92"/>
      <c r="F181" s="92"/>
      <c r="G181" s="92"/>
      <c r="H181" s="967"/>
      <c r="I181" s="967"/>
      <c r="J181" s="967"/>
      <c r="K181" s="967"/>
      <c r="L181" s="967"/>
      <c r="M181" s="967"/>
      <c r="N181" s="967"/>
      <c r="O181" s="967"/>
      <c r="P181" s="977"/>
      <c r="Q181" s="982"/>
    </row>
    <row r="182" spans="1:18" ht="26.25" thickBot="1">
      <c r="A182" s="748" t="s">
        <v>299</v>
      </c>
      <c r="B182" s="591"/>
      <c r="C182" s="591"/>
      <c r="D182" s="591"/>
      <c r="E182" s="591"/>
      <c r="F182" s="591"/>
      <c r="G182" s="591"/>
      <c r="H182" s="962"/>
      <c r="I182" s="962"/>
      <c r="J182" s="962"/>
      <c r="K182" s="968"/>
      <c r="L182" s="968"/>
      <c r="M182" s="968"/>
      <c r="N182" s="968"/>
      <c r="O182" s="968"/>
      <c r="P182" s="976"/>
      <c r="Q182" s="982"/>
    </row>
    <row r="183" spans="1:18" ht="15" customHeight="1">
      <c r="A183" s="1219" t="s">
        <v>252</v>
      </c>
      <c r="B183" s="1121" t="s">
        <v>253</v>
      </c>
      <c r="C183" s="1121"/>
      <c r="D183" s="1122" t="s">
        <v>254</v>
      </c>
      <c r="E183" s="1127" t="s">
        <v>253</v>
      </c>
      <c r="F183" s="1127"/>
      <c r="G183" s="1130" t="s">
        <v>255</v>
      </c>
      <c r="H183" s="978"/>
      <c r="I183" s="978"/>
      <c r="J183" s="978"/>
      <c r="K183" s="978"/>
      <c r="L183" s="978"/>
      <c r="M183" s="978"/>
      <c r="N183" s="978"/>
      <c r="O183" s="978"/>
      <c r="P183" s="979"/>
      <c r="Q183" s="982"/>
    </row>
    <row r="184" spans="1:18">
      <c r="A184" s="1220"/>
      <c r="B184" s="1133" t="s">
        <v>235</v>
      </c>
      <c r="C184" s="1133" t="s">
        <v>236</v>
      </c>
      <c r="D184" s="1123"/>
      <c r="E184" s="1135" t="s">
        <v>235</v>
      </c>
      <c r="F184" s="1135" t="s">
        <v>236</v>
      </c>
      <c r="G184" s="1173"/>
      <c r="H184" s="967"/>
      <c r="I184" s="967"/>
      <c r="J184" s="967"/>
      <c r="K184" s="967"/>
      <c r="L184" s="967"/>
      <c r="M184" s="967"/>
      <c r="N184" s="967"/>
      <c r="O184" s="967"/>
      <c r="P184" s="977"/>
      <c r="Q184" s="982"/>
    </row>
    <row r="185" spans="1:18" ht="13.5" thickBot="1">
      <c r="A185" s="1221"/>
      <c r="B185" s="1134"/>
      <c r="C185" s="1134"/>
      <c r="D185" s="1124"/>
      <c r="E185" s="1136"/>
      <c r="F185" s="1136"/>
      <c r="G185" s="1215"/>
      <c r="H185" s="967"/>
      <c r="I185" s="967"/>
      <c r="J185" s="967"/>
      <c r="K185" s="967"/>
      <c r="L185" s="967"/>
      <c r="M185" s="967"/>
      <c r="N185" s="967"/>
      <c r="O185" s="967"/>
      <c r="P185" s="977"/>
      <c r="Q185" s="982"/>
    </row>
    <row r="186" spans="1:18">
      <c r="A186" s="742" t="s">
        <v>256</v>
      </c>
      <c r="B186" s="479">
        <v>0.35499999999999998</v>
      </c>
      <c r="C186" s="479">
        <v>0.245</v>
      </c>
      <c r="D186" s="480">
        <v>0.33700000000000002</v>
      </c>
      <c r="E186" s="674">
        <v>0.23099023175636851</v>
      </c>
      <c r="F186" s="674">
        <v>0.23030303030303031</v>
      </c>
      <c r="G186" s="675">
        <v>0.23086574654956085</v>
      </c>
      <c r="H186" s="967"/>
      <c r="I186" s="967"/>
      <c r="J186" s="967"/>
      <c r="K186" s="967"/>
      <c r="L186" s="967"/>
      <c r="M186" s="967"/>
      <c r="N186" s="967"/>
      <c r="O186" s="967"/>
      <c r="P186" s="977"/>
      <c r="Q186" s="982"/>
    </row>
    <row r="187" spans="1:18">
      <c r="A187" s="743" t="s">
        <v>257</v>
      </c>
      <c r="B187" s="219">
        <v>0.23300000000000001</v>
      </c>
      <c r="C187" s="219">
        <v>0.222</v>
      </c>
      <c r="D187" s="481">
        <v>0.23200000000000001</v>
      </c>
      <c r="E187" s="240">
        <v>0.17674418604651163</v>
      </c>
      <c r="F187" s="240">
        <v>0.27586206896551724</v>
      </c>
      <c r="G187" s="636">
        <v>0.18852459016393441</v>
      </c>
      <c r="H187" s="967"/>
      <c r="I187" s="967"/>
      <c r="J187" s="967"/>
      <c r="K187" s="967"/>
      <c r="L187" s="967"/>
      <c r="M187" s="967"/>
      <c r="N187" s="967"/>
      <c r="O187" s="967"/>
      <c r="P187" s="977"/>
      <c r="Q187" s="982"/>
    </row>
    <row r="188" spans="1:18">
      <c r="A188" s="743" t="s">
        <v>258</v>
      </c>
      <c r="B188" s="219">
        <v>0.34499999999999997</v>
      </c>
      <c r="C188" s="219">
        <v>0.311</v>
      </c>
      <c r="D188" s="481">
        <v>0.34300000000000003</v>
      </c>
      <c r="E188" s="240">
        <v>0.20267686424474188</v>
      </c>
      <c r="F188" s="240">
        <v>0.20338983050847459</v>
      </c>
      <c r="G188" s="636">
        <v>0.20274914089347079</v>
      </c>
      <c r="H188" s="92"/>
      <c r="I188" s="92"/>
      <c r="J188" s="92"/>
      <c r="K188" s="92"/>
      <c r="L188" s="92"/>
      <c r="M188" s="92"/>
      <c r="N188" s="92"/>
      <c r="O188" s="92"/>
      <c r="P188" s="510"/>
    </row>
    <row r="189" spans="1:18">
      <c r="A189" s="743" t="s">
        <v>259</v>
      </c>
      <c r="B189" s="219">
        <v>0.36199999999999999</v>
      </c>
      <c r="C189" s="219">
        <v>0.24299999999999999</v>
      </c>
      <c r="D189" s="481">
        <v>0.34100000000000003</v>
      </c>
      <c r="E189" s="240">
        <v>0.23689493642650011</v>
      </c>
      <c r="F189" s="240">
        <v>0.23055295220243674</v>
      </c>
      <c r="G189" s="636">
        <v>0.23567567567567568</v>
      </c>
      <c r="H189" s="92"/>
      <c r="I189" s="92"/>
      <c r="J189" s="92"/>
      <c r="K189" s="92"/>
      <c r="L189" s="92"/>
      <c r="M189" s="92"/>
      <c r="N189" s="92"/>
      <c r="O189" s="92"/>
      <c r="P189" s="510"/>
    </row>
    <row r="190" spans="1:18" ht="13.5" thickBot="1">
      <c r="A190" s="749" t="s">
        <v>261</v>
      </c>
      <c r="B190" s="482">
        <v>0.58299999999999996</v>
      </c>
      <c r="C190" s="482">
        <v>0.32400000000000001</v>
      </c>
      <c r="D190" s="483">
        <v>0.55800000000000005</v>
      </c>
      <c r="E190" s="639">
        <v>0.44191559981033668</v>
      </c>
      <c r="F190" s="639">
        <v>0.42372881355932202</v>
      </c>
      <c r="G190" s="640">
        <v>0.44008528784648188</v>
      </c>
      <c r="H190" s="92"/>
      <c r="I190" s="92"/>
      <c r="J190" s="92"/>
      <c r="K190" s="92"/>
      <c r="L190" s="92"/>
      <c r="M190" s="92"/>
      <c r="N190" s="92"/>
      <c r="O190" s="92"/>
      <c r="P190" s="510"/>
    </row>
    <row r="191" spans="1:18">
      <c r="A191" s="725"/>
      <c r="B191" s="92"/>
      <c r="C191" s="92"/>
      <c r="D191" s="92"/>
      <c r="E191" s="980"/>
      <c r="F191" s="980"/>
      <c r="G191" s="980"/>
      <c r="H191" s="967"/>
      <c r="I191" s="92"/>
      <c r="J191" s="92"/>
      <c r="K191" s="92"/>
      <c r="L191" s="92"/>
      <c r="M191" s="92"/>
      <c r="N191" s="92"/>
      <c r="O191" s="92"/>
      <c r="P191" s="977"/>
      <c r="Q191" s="982"/>
      <c r="R191" s="982"/>
    </row>
    <row r="192" spans="1:18">
      <c r="A192" s="725"/>
      <c r="B192" s="92"/>
      <c r="C192" s="92"/>
      <c r="D192" s="92"/>
      <c r="E192" s="967"/>
      <c r="F192" s="967"/>
      <c r="G192" s="967"/>
      <c r="H192" s="967"/>
      <c r="I192" s="92"/>
      <c r="J192" s="92"/>
      <c r="K192" s="92"/>
      <c r="L192" s="92"/>
      <c r="M192" s="92"/>
      <c r="N192" s="92"/>
      <c r="O192" s="92"/>
      <c r="P192" s="977"/>
      <c r="Q192" s="982"/>
      <c r="R192" s="982"/>
    </row>
    <row r="193" spans="1:18" ht="26.25" thickBot="1">
      <c r="A193" s="748" t="s">
        <v>299</v>
      </c>
      <c r="B193" s="591"/>
      <c r="C193" s="591"/>
      <c r="D193" s="591"/>
      <c r="E193" s="591"/>
      <c r="F193" s="591"/>
      <c r="G193" s="591"/>
      <c r="H193" s="591"/>
      <c r="I193" s="591"/>
      <c r="J193" s="591"/>
      <c r="K193" s="578"/>
      <c r="L193" s="578"/>
      <c r="M193" s="578"/>
      <c r="N193" s="578"/>
      <c r="O193" s="578"/>
      <c r="P193" s="976"/>
      <c r="Q193" s="982"/>
      <c r="R193" s="982"/>
    </row>
    <row r="194" spans="1:18">
      <c r="A194" s="1219" t="s">
        <v>252</v>
      </c>
      <c r="B194" s="1154" t="s">
        <v>263</v>
      </c>
      <c r="C194" s="1121"/>
      <c r="D194" s="1121"/>
      <c r="E194" s="1121"/>
      <c r="F194" s="1121"/>
      <c r="G194" s="1121"/>
      <c r="H194" s="1122" t="s">
        <v>254</v>
      </c>
      <c r="I194" s="1171" t="s">
        <v>263</v>
      </c>
      <c r="J194" s="1127"/>
      <c r="K194" s="1127"/>
      <c r="L194" s="1127"/>
      <c r="M194" s="1127"/>
      <c r="N194" s="1127"/>
      <c r="O194" s="1130" t="s">
        <v>255</v>
      </c>
      <c r="P194" s="979"/>
      <c r="Q194" s="982"/>
      <c r="R194" s="982"/>
    </row>
    <row r="195" spans="1:18">
      <c r="A195" s="1220"/>
      <c r="B195" s="1216" t="s">
        <v>264</v>
      </c>
      <c r="C195" s="1133"/>
      <c r="D195" s="1133" t="s">
        <v>265</v>
      </c>
      <c r="E195" s="1133"/>
      <c r="F195" s="1133" t="s">
        <v>266</v>
      </c>
      <c r="G195" s="1133"/>
      <c r="H195" s="1123"/>
      <c r="I195" s="1217" t="s">
        <v>264</v>
      </c>
      <c r="J195" s="1135"/>
      <c r="K195" s="1135" t="s">
        <v>265</v>
      </c>
      <c r="L195" s="1135"/>
      <c r="M195" s="1135" t="s">
        <v>266</v>
      </c>
      <c r="N195" s="1135"/>
      <c r="O195" s="1173"/>
      <c r="P195" s="977"/>
      <c r="Q195" s="982"/>
      <c r="R195" s="982"/>
    </row>
    <row r="196" spans="1:18" ht="13.5" thickBot="1">
      <c r="A196" s="1221"/>
      <c r="B196" s="484" t="s">
        <v>235</v>
      </c>
      <c r="C196" s="95" t="s">
        <v>236</v>
      </c>
      <c r="D196" s="95" t="s">
        <v>235</v>
      </c>
      <c r="E196" s="95" t="s">
        <v>236</v>
      </c>
      <c r="F196" s="95" t="s">
        <v>235</v>
      </c>
      <c r="G196" s="95" t="s">
        <v>236</v>
      </c>
      <c r="H196" s="1124"/>
      <c r="I196" s="650" t="s">
        <v>235</v>
      </c>
      <c r="J196" s="657" t="s">
        <v>236</v>
      </c>
      <c r="K196" s="657" t="s">
        <v>235</v>
      </c>
      <c r="L196" s="657" t="s">
        <v>236</v>
      </c>
      <c r="M196" s="657" t="s">
        <v>235</v>
      </c>
      <c r="N196" s="657" t="s">
        <v>236</v>
      </c>
      <c r="O196" s="1215"/>
      <c r="P196" s="977"/>
      <c r="Q196" s="982"/>
      <c r="R196" s="982"/>
    </row>
    <row r="197" spans="1:18">
      <c r="A197" s="742" t="s">
        <v>256</v>
      </c>
      <c r="B197" s="485">
        <v>0.32300000000000001</v>
      </c>
      <c r="C197" s="479">
        <v>0.21</v>
      </c>
      <c r="D197" s="479">
        <v>0.36699999999999999</v>
      </c>
      <c r="E197" s="479">
        <v>0.28899999999999998</v>
      </c>
      <c r="F197" s="479">
        <v>0.33500000000000002</v>
      </c>
      <c r="G197" s="479">
        <v>0.308</v>
      </c>
      <c r="H197" s="480">
        <v>0.33700000000000002</v>
      </c>
      <c r="I197" s="676">
        <v>0.22647527910685805</v>
      </c>
      <c r="J197" s="674">
        <v>0.22123893805309736</v>
      </c>
      <c r="K197" s="674">
        <v>0.23259579060982191</v>
      </c>
      <c r="L197" s="674">
        <v>0.23376623376623376</v>
      </c>
      <c r="M197" s="674">
        <v>0.22988505747126436</v>
      </c>
      <c r="N197" s="674">
        <v>0.53333333333333333</v>
      </c>
      <c r="O197" s="675">
        <v>0.23086574654956085</v>
      </c>
      <c r="P197" s="977"/>
      <c r="Q197" s="982"/>
      <c r="R197" s="982"/>
    </row>
    <row r="198" spans="1:18">
      <c r="A198" s="743" t="s">
        <v>257</v>
      </c>
      <c r="B198" s="486">
        <v>0</v>
      </c>
      <c r="C198" s="487">
        <v>0</v>
      </c>
      <c r="D198" s="219">
        <v>0.25</v>
      </c>
      <c r="E198" s="219">
        <v>9.5000000000000001E-2</v>
      </c>
      <c r="F198" s="219">
        <v>0.20699999999999999</v>
      </c>
      <c r="G198" s="219">
        <v>0.66700000000000004</v>
      </c>
      <c r="H198" s="481">
        <v>0.23200000000000001</v>
      </c>
      <c r="I198" s="677">
        <v>0</v>
      </c>
      <c r="J198" s="677">
        <v>0</v>
      </c>
      <c r="K198" s="240">
        <v>0.15267175572519084</v>
      </c>
      <c r="L198" s="240">
        <v>9.0909090909090912E-2</v>
      </c>
      <c r="M198" s="240">
        <v>0.21428571428571427</v>
      </c>
      <c r="N198" s="240">
        <v>0.8571428571428571</v>
      </c>
      <c r="O198" s="636">
        <v>0.18852459016393441</v>
      </c>
      <c r="P198" s="510"/>
    </row>
    <row r="199" spans="1:18">
      <c r="A199" s="743" t="s">
        <v>258</v>
      </c>
      <c r="B199" s="486">
        <v>0</v>
      </c>
      <c r="C199" s="487">
        <v>0</v>
      </c>
      <c r="D199" s="219">
        <v>0.34599999999999997</v>
      </c>
      <c r="E199" s="219">
        <v>0.33300000000000002</v>
      </c>
      <c r="F199" s="219">
        <v>0.34399999999999997</v>
      </c>
      <c r="G199" s="219">
        <v>0</v>
      </c>
      <c r="H199" s="481">
        <v>0.34300000000000003</v>
      </c>
      <c r="I199" s="677">
        <v>0</v>
      </c>
      <c r="J199" s="677">
        <v>0</v>
      </c>
      <c r="K199" s="240">
        <v>0.21412300683371299</v>
      </c>
      <c r="L199" s="240">
        <v>0.17857142857142858</v>
      </c>
      <c r="M199" s="240">
        <v>0.14285714285714285</v>
      </c>
      <c r="N199" s="240">
        <v>0.66666666666666663</v>
      </c>
      <c r="O199" s="636">
        <v>0.20274914089347079</v>
      </c>
      <c r="P199" s="510"/>
    </row>
    <row r="200" spans="1:18">
      <c r="A200" s="743" t="s">
        <v>259</v>
      </c>
      <c r="B200" s="488">
        <v>0.32300000000000001</v>
      </c>
      <c r="C200" s="219">
        <v>0.21</v>
      </c>
      <c r="D200" s="219">
        <v>0.375</v>
      </c>
      <c r="E200" s="219">
        <v>0.29499999999999998</v>
      </c>
      <c r="F200" s="219">
        <v>0.44700000000000001</v>
      </c>
      <c r="G200" s="219">
        <v>0</v>
      </c>
      <c r="H200" s="481">
        <v>0.34100000000000003</v>
      </c>
      <c r="I200" s="678">
        <v>0.22647527910685805</v>
      </c>
      <c r="J200" s="240">
        <v>0.22123893805309736</v>
      </c>
      <c r="K200" s="240">
        <v>0.23852040816326531</v>
      </c>
      <c r="L200" s="240">
        <v>0.25</v>
      </c>
      <c r="M200" s="240">
        <v>0.32258064516129031</v>
      </c>
      <c r="N200" s="240">
        <v>0</v>
      </c>
      <c r="O200" s="636">
        <v>0.23567567567567568</v>
      </c>
      <c r="P200" s="510"/>
    </row>
    <row r="201" spans="1:18" ht="13.5" thickBot="1">
      <c r="A201" s="749" t="s">
        <v>261</v>
      </c>
      <c r="B201" s="489">
        <v>0.53100000000000003</v>
      </c>
      <c r="C201" s="482">
        <v>0.32100000000000001</v>
      </c>
      <c r="D201" s="482">
        <v>0.747</v>
      </c>
      <c r="E201" s="482">
        <v>0.35299999999999998</v>
      </c>
      <c r="F201" s="482">
        <v>0</v>
      </c>
      <c r="G201" s="482">
        <v>0</v>
      </c>
      <c r="H201" s="483">
        <v>0.55800000000000005</v>
      </c>
      <c r="I201" s="679">
        <v>0.45379222434671768</v>
      </c>
      <c r="J201" s="639">
        <v>0.45370370370370372</v>
      </c>
      <c r="K201" s="639">
        <v>0.40740740740740738</v>
      </c>
      <c r="L201" s="639">
        <v>0.1</v>
      </c>
      <c r="M201" s="639">
        <v>0</v>
      </c>
      <c r="N201" s="639">
        <v>0</v>
      </c>
      <c r="O201" s="640">
        <v>0.44008528784648188</v>
      </c>
      <c r="P201" s="510"/>
    </row>
    <row r="202" spans="1:18">
      <c r="A202" s="725"/>
      <c r="B202" s="92"/>
      <c r="C202" s="92"/>
      <c r="D202" s="92"/>
      <c r="E202" s="92"/>
      <c r="F202" s="92"/>
      <c r="G202" s="92"/>
      <c r="H202" s="92"/>
      <c r="I202" s="980"/>
      <c r="J202" s="980"/>
      <c r="K202" s="980"/>
      <c r="L202" s="980"/>
      <c r="M202" s="980"/>
      <c r="N202" s="980"/>
      <c r="O202" s="980"/>
      <c r="P202" s="977"/>
    </row>
    <row r="203" spans="1:18">
      <c r="A203" s="725"/>
      <c r="B203" s="92"/>
      <c r="C203" s="92"/>
      <c r="D203" s="92"/>
      <c r="E203" s="92"/>
      <c r="F203" s="92"/>
      <c r="G203" s="92"/>
      <c r="H203" s="92"/>
      <c r="I203" s="967"/>
      <c r="J203" s="967"/>
      <c r="K203" s="967"/>
      <c r="L203" s="967"/>
      <c r="M203" s="967"/>
      <c r="N203" s="967"/>
      <c r="O203" s="967"/>
      <c r="P203" s="977"/>
    </row>
    <row r="204" spans="1:18" ht="13.5" thickBot="1">
      <c r="A204" s="1210" t="s">
        <v>300</v>
      </c>
      <c r="B204" s="1211"/>
      <c r="C204" s="591"/>
      <c r="D204" s="591"/>
      <c r="E204" s="591"/>
      <c r="F204" s="591"/>
      <c r="G204" s="591"/>
      <c r="H204" s="578"/>
      <c r="I204" s="578"/>
      <c r="J204" s="578"/>
      <c r="K204" s="968"/>
      <c r="L204" s="968"/>
      <c r="M204" s="968"/>
      <c r="N204" s="968"/>
      <c r="O204" s="968"/>
      <c r="P204" s="976"/>
    </row>
    <row r="205" spans="1:18">
      <c r="A205" s="1212" t="s">
        <v>252</v>
      </c>
      <c r="B205" s="1145" t="s">
        <v>35</v>
      </c>
      <c r="C205" s="1197"/>
      <c r="D205" s="1214"/>
      <c r="E205" s="1145" t="s">
        <v>36</v>
      </c>
      <c r="F205" s="1197"/>
      <c r="G205" s="1214"/>
      <c r="H205" s="1146" t="s">
        <v>37</v>
      </c>
      <c r="I205" s="1198"/>
      <c r="J205" s="1147"/>
      <c r="K205" s="978"/>
      <c r="L205" s="978"/>
      <c r="M205" s="978"/>
      <c r="N205" s="978"/>
      <c r="O205" s="978"/>
      <c r="P205" s="979"/>
    </row>
    <row r="206" spans="1:18" ht="51.75" thickBot="1">
      <c r="A206" s="1213"/>
      <c r="B206" s="547" t="s">
        <v>301</v>
      </c>
      <c r="C206" s="210" t="s">
        <v>302</v>
      </c>
      <c r="D206" s="548" t="s">
        <v>303</v>
      </c>
      <c r="E206" s="547" t="s">
        <v>301</v>
      </c>
      <c r="F206" s="210" t="s">
        <v>302</v>
      </c>
      <c r="G206" s="548" t="s">
        <v>303</v>
      </c>
      <c r="H206" s="681" t="s">
        <v>301</v>
      </c>
      <c r="I206" s="667" t="s">
        <v>302</v>
      </c>
      <c r="J206" s="668" t="s">
        <v>303</v>
      </c>
      <c r="K206" s="967"/>
      <c r="L206" s="967"/>
      <c r="M206" s="967"/>
      <c r="N206" s="967"/>
      <c r="O206" s="967"/>
      <c r="P206" s="977"/>
    </row>
    <row r="207" spans="1:18">
      <c r="A207" s="490" t="s">
        <v>256</v>
      </c>
      <c r="B207" s="491">
        <v>3056</v>
      </c>
      <c r="C207" s="492">
        <v>2855</v>
      </c>
      <c r="D207" s="493">
        <v>0.93</v>
      </c>
      <c r="E207" s="491">
        <v>3094</v>
      </c>
      <c r="F207" s="492">
        <v>2776</v>
      </c>
      <c r="G207" s="493">
        <v>0.9</v>
      </c>
      <c r="H207" s="684">
        <v>3282</v>
      </c>
      <c r="I207" s="685">
        <v>3034</v>
      </c>
      <c r="J207" s="686">
        <v>0.92443631931748937</v>
      </c>
      <c r="K207" s="92"/>
      <c r="L207" s="92"/>
      <c r="M207" s="92"/>
      <c r="N207" s="92"/>
      <c r="O207" s="92"/>
      <c r="P207" s="510"/>
    </row>
    <row r="208" spans="1:18">
      <c r="A208" s="494" t="s">
        <v>257</v>
      </c>
      <c r="B208" s="474">
        <v>129</v>
      </c>
      <c r="C208" s="495">
        <v>124</v>
      </c>
      <c r="D208" s="496">
        <v>0.96</v>
      </c>
      <c r="E208" s="474">
        <v>121</v>
      </c>
      <c r="F208" s="495">
        <v>120</v>
      </c>
      <c r="G208" s="496">
        <v>0.99</v>
      </c>
      <c r="H208" s="635">
        <v>123</v>
      </c>
      <c r="I208" s="687">
        <v>102</v>
      </c>
      <c r="J208" s="688">
        <v>0.82926829268292679</v>
      </c>
      <c r="K208" s="92"/>
      <c r="L208" s="92"/>
      <c r="M208" s="92"/>
      <c r="N208" s="92"/>
      <c r="O208" s="92"/>
      <c r="P208" s="510"/>
    </row>
    <row r="209" spans="1:18">
      <c r="A209" s="494" t="s">
        <v>258</v>
      </c>
      <c r="B209" s="474">
        <v>270</v>
      </c>
      <c r="C209" s="495">
        <v>257</v>
      </c>
      <c r="D209" s="496">
        <v>0.95</v>
      </c>
      <c r="E209" s="474">
        <v>273</v>
      </c>
      <c r="F209" s="495">
        <v>259</v>
      </c>
      <c r="G209" s="496">
        <v>0.95</v>
      </c>
      <c r="H209" s="635">
        <v>309</v>
      </c>
      <c r="I209" s="687">
        <v>294</v>
      </c>
      <c r="J209" s="688">
        <v>0.95145631067961167</v>
      </c>
      <c r="K209" s="92"/>
      <c r="L209" s="92"/>
      <c r="M209" s="92"/>
      <c r="N209" s="92"/>
      <c r="O209" s="92"/>
      <c r="P209" s="510"/>
    </row>
    <row r="210" spans="1:18">
      <c r="A210" s="494" t="s">
        <v>259</v>
      </c>
      <c r="B210" s="474">
        <v>2657</v>
      </c>
      <c r="C210" s="495">
        <v>2474</v>
      </c>
      <c r="D210" s="496">
        <v>0.93</v>
      </c>
      <c r="E210" s="474">
        <v>2700</v>
      </c>
      <c r="F210" s="495">
        <v>2397</v>
      </c>
      <c r="G210" s="496">
        <v>0.89</v>
      </c>
      <c r="H210" s="635">
        <v>2850</v>
      </c>
      <c r="I210" s="687">
        <v>2638</v>
      </c>
      <c r="J210" s="688">
        <v>0.92561403508771933</v>
      </c>
      <c r="K210" s="92"/>
      <c r="L210" s="92"/>
      <c r="M210" s="92"/>
      <c r="N210" s="92"/>
      <c r="O210" s="92"/>
      <c r="P210" s="510"/>
    </row>
    <row r="211" spans="1:18">
      <c r="A211" s="494" t="s">
        <v>235</v>
      </c>
      <c r="B211" s="474">
        <v>2591</v>
      </c>
      <c r="C211" s="495">
        <v>2412</v>
      </c>
      <c r="D211" s="496">
        <v>0.93100000000000005</v>
      </c>
      <c r="E211" s="474">
        <v>2556</v>
      </c>
      <c r="F211" s="495">
        <v>2334</v>
      </c>
      <c r="G211" s="496">
        <v>0.91</v>
      </c>
      <c r="H211" s="635">
        <v>2665</v>
      </c>
      <c r="I211" s="687">
        <v>2467</v>
      </c>
      <c r="J211" s="688">
        <v>0.92570356472795501</v>
      </c>
      <c r="K211" s="92"/>
      <c r="L211" s="92"/>
      <c r="M211" s="92"/>
      <c r="N211" s="92"/>
      <c r="O211" s="92"/>
      <c r="P211" s="510"/>
    </row>
    <row r="212" spans="1:18">
      <c r="A212" s="494" t="s">
        <v>236</v>
      </c>
      <c r="B212" s="474">
        <v>465</v>
      </c>
      <c r="C212" s="495">
        <v>443</v>
      </c>
      <c r="D212" s="496">
        <v>0.95299999999999996</v>
      </c>
      <c r="E212" s="474">
        <v>538</v>
      </c>
      <c r="F212" s="495">
        <v>442</v>
      </c>
      <c r="G212" s="496">
        <v>0.82</v>
      </c>
      <c r="H212" s="635">
        <v>617</v>
      </c>
      <c r="I212" s="687">
        <v>567</v>
      </c>
      <c r="J212" s="688">
        <v>0.91896272285251213</v>
      </c>
      <c r="K212" s="92"/>
      <c r="L212" s="92"/>
      <c r="M212" s="92"/>
      <c r="N212" s="92"/>
      <c r="O212" s="92"/>
      <c r="P212" s="510"/>
    </row>
    <row r="213" spans="1:18" ht="13.5" thickBot="1">
      <c r="A213" s="497" t="s">
        <v>72</v>
      </c>
      <c r="B213" s="475">
        <v>3056</v>
      </c>
      <c r="C213" s="498">
        <v>2855</v>
      </c>
      <c r="D213" s="499">
        <v>0.93200000000000005</v>
      </c>
      <c r="E213" s="475">
        <v>3094</v>
      </c>
      <c r="F213" s="498">
        <v>2776</v>
      </c>
      <c r="G213" s="499">
        <v>0.9</v>
      </c>
      <c r="H213" s="637">
        <v>3282</v>
      </c>
      <c r="I213" s="682">
        <v>3034</v>
      </c>
      <c r="J213" s="683">
        <v>0.92443631931748937</v>
      </c>
      <c r="K213" s="967"/>
      <c r="L213" s="967"/>
      <c r="M213" s="967"/>
      <c r="N213" s="967"/>
      <c r="O213" s="967"/>
      <c r="P213" s="977"/>
      <c r="Q213" s="982"/>
      <c r="R213" s="982"/>
    </row>
    <row r="214" spans="1:18" ht="24.95" customHeight="1">
      <c r="A214" s="1196" t="s">
        <v>304</v>
      </c>
      <c r="B214" s="1196"/>
      <c r="C214" s="1196"/>
      <c r="D214" s="1196"/>
      <c r="E214" s="1196"/>
      <c r="F214" s="1196"/>
      <c r="G214" s="602"/>
      <c r="H214" s="612"/>
      <c r="I214" s="612"/>
      <c r="J214" s="612"/>
      <c r="K214" s="973"/>
      <c r="L214" s="973"/>
      <c r="M214" s="973"/>
      <c r="N214" s="973"/>
      <c r="O214" s="971"/>
      <c r="P214" s="981"/>
      <c r="Q214" s="982"/>
      <c r="R214" s="982"/>
    </row>
    <row r="215" spans="1:18">
      <c r="A215" s="725"/>
      <c r="B215" s="92"/>
      <c r="C215" s="92"/>
      <c r="D215" s="92"/>
      <c r="E215" s="92"/>
      <c r="F215" s="92"/>
      <c r="G215" s="92"/>
      <c r="H215" s="92"/>
      <c r="I215" s="92"/>
      <c r="J215" s="92"/>
      <c r="K215" s="967"/>
      <c r="L215" s="967"/>
      <c r="M215" s="967"/>
      <c r="N215" s="967"/>
      <c r="O215" s="967"/>
      <c r="P215" s="977"/>
      <c r="Q215" s="982"/>
      <c r="R215" s="982"/>
    </row>
    <row r="216" spans="1:18" ht="13.5" thickBot="1">
      <c r="A216" s="741" t="s">
        <v>305</v>
      </c>
      <c r="B216" s="578"/>
      <c r="C216" s="578"/>
      <c r="D216" s="578"/>
      <c r="E216" s="578"/>
      <c r="F216" s="578"/>
      <c r="G216" s="578"/>
      <c r="H216" s="578"/>
      <c r="I216" s="578"/>
      <c r="J216" s="578"/>
      <c r="K216" s="968"/>
      <c r="L216" s="968"/>
      <c r="M216" s="968"/>
      <c r="N216" s="968"/>
      <c r="O216" s="968"/>
      <c r="P216" s="976"/>
      <c r="Q216" s="982"/>
      <c r="R216" s="982"/>
    </row>
    <row r="217" spans="1:18" ht="13.5" thickBot="1">
      <c r="A217" s="613"/>
      <c r="B217" s="614"/>
      <c r="C217" s="1145" t="s">
        <v>36</v>
      </c>
      <c r="D217" s="1197"/>
      <c r="E217" s="1197"/>
      <c r="F217" s="1129"/>
      <c r="G217" s="1146" t="s">
        <v>37</v>
      </c>
      <c r="H217" s="1198"/>
      <c r="I217" s="1198"/>
      <c r="J217" s="1147"/>
      <c r="K217" s="978"/>
      <c r="L217" s="978"/>
      <c r="M217" s="978"/>
      <c r="N217" s="978"/>
      <c r="O217" s="978"/>
      <c r="P217" s="979"/>
      <c r="Q217" s="982"/>
      <c r="R217" s="982"/>
    </row>
    <row r="218" spans="1:18">
      <c r="A218" s="1199" t="s">
        <v>252</v>
      </c>
      <c r="B218" s="1202" t="s">
        <v>32</v>
      </c>
      <c r="C218" s="1205" t="s">
        <v>242</v>
      </c>
      <c r="D218" s="1206"/>
      <c r="E218" s="1206" t="s">
        <v>246</v>
      </c>
      <c r="F218" s="1207"/>
      <c r="G218" s="1192" t="s">
        <v>242</v>
      </c>
      <c r="H218" s="1194"/>
      <c r="I218" s="1194" t="s">
        <v>246</v>
      </c>
      <c r="J218" s="1173"/>
      <c r="K218" s="978"/>
      <c r="L218" s="978"/>
      <c r="M218" s="978"/>
      <c r="N218" s="978"/>
      <c r="O218" s="978"/>
      <c r="P218" s="979"/>
      <c r="Q218" s="982"/>
      <c r="R218" s="982"/>
    </row>
    <row r="219" spans="1:18">
      <c r="A219" s="1200"/>
      <c r="B219" s="1203"/>
      <c r="C219" s="1208" t="s">
        <v>235</v>
      </c>
      <c r="D219" s="1189" t="s">
        <v>236</v>
      </c>
      <c r="E219" s="1189" t="s">
        <v>235</v>
      </c>
      <c r="F219" s="1123" t="s">
        <v>236</v>
      </c>
      <c r="G219" s="1192" t="s">
        <v>235</v>
      </c>
      <c r="H219" s="1194" t="s">
        <v>236</v>
      </c>
      <c r="I219" s="1194" t="s">
        <v>235</v>
      </c>
      <c r="J219" s="1173" t="s">
        <v>236</v>
      </c>
      <c r="K219" s="967"/>
      <c r="L219" s="967"/>
      <c r="M219" s="967"/>
      <c r="N219" s="967"/>
      <c r="O219" s="967"/>
      <c r="P219" s="977"/>
      <c r="Q219" s="982"/>
      <c r="R219" s="982"/>
    </row>
    <row r="220" spans="1:18" ht="13.5" thickBot="1">
      <c r="A220" s="1201"/>
      <c r="B220" s="1204"/>
      <c r="C220" s="1209"/>
      <c r="D220" s="1190"/>
      <c r="E220" s="1190"/>
      <c r="F220" s="1191"/>
      <c r="G220" s="1193"/>
      <c r="H220" s="1195"/>
      <c r="I220" s="1195"/>
      <c r="J220" s="1174"/>
      <c r="K220" s="967"/>
      <c r="L220" s="967"/>
      <c r="M220" s="967"/>
      <c r="N220" s="967"/>
      <c r="O220" s="967"/>
      <c r="P220" s="977"/>
      <c r="Q220" s="982"/>
      <c r="R220" s="982"/>
    </row>
    <row r="221" spans="1:18">
      <c r="A221" s="549" t="s">
        <v>306</v>
      </c>
      <c r="B221" s="550" t="s">
        <v>42</v>
      </c>
      <c r="C221" s="551">
        <v>2556</v>
      </c>
      <c r="D221" s="495">
        <v>538</v>
      </c>
      <c r="E221" s="495">
        <v>1123</v>
      </c>
      <c r="F221" s="552">
        <v>119</v>
      </c>
      <c r="G221" s="689">
        <v>2665</v>
      </c>
      <c r="H221" s="687">
        <v>617</v>
      </c>
      <c r="I221" s="687">
        <v>986</v>
      </c>
      <c r="J221" s="662">
        <v>117</v>
      </c>
      <c r="K221" s="967"/>
      <c r="L221" s="967"/>
      <c r="M221" s="967"/>
      <c r="N221" s="967"/>
      <c r="O221" s="967"/>
      <c r="P221" s="977"/>
      <c r="Q221" s="982"/>
      <c r="R221" s="982"/>
    </row>
    <row r="222" spans="1:18">
      <c r="A222" s="553" t="s">
        <v>307</v>
      </c>
      <c r="B222" s="554" t="s">
        <v>42</v>
      </c>
      <c r="C222" s="551">
        <v>148</v>
      </c>
      <c r="D222" s="495">
        <v>12</v>
      </c>
      <c r="E222" s="495">
        <v>20</v>
      </c>
      <c r="F222" s="552">
        <v>1</v>
      </c>
      <c r="G222" s="689">
        <v>144</v>
      </c>
      <c r="H222" s="687">
        <v>3</v>
      </c>
      <c r="I222" s="687">
        <v>0</v>
      </c>
      <c r="J222" s="662">
        <v>0</v>
      </c>
      <c r="K222" s="967"/>
      <c r="L222" s="967"/>
      <c r="M222" s="967"/>
      <c r="N222" s="967"/>
      <c r="O222" s="967"/>
      <c r="P222" s="977"/>
      <c r="Q222" s="982"/>
      <c r="R222" s="982"/>
    </row>
    <row r="223" spans="1:18" ht="25.5">
      <c r="A223" s="553" t="s">
        <v>308</v>
      </c>
      <c r="B223" s="554" t="s">
        <v>42</v>
      </c>
      <c r="C223" s="551">
        <v>138</v>
      </c>
      <c r="D223" s="495">
        <v>5</v>
      </c>
      <c r="E223" s="495">
        <v>20</v>
      </c>
      <c r="F223" s="552">
        <v>0</v>
      </c>
      <c r="G223" s="689">
        <v>144</v>
      </c>
      <c r="H223" s="687">
        <v>3</v>
      </c>
      <c r="I223" s="687">
        <v>0</v>
      </c>
      <c r="J223" s="662">
        <v>0</v>
      </c>
      <c r="K223" s="967"/>
      <c r="L223" s="967"/>
      <c r="M223" s="967"/>
      <c r="N223" s="967"/>
      <c r="O223" s="967"/>
      <c r="P223" s="977"/>
      <c r="Q223" s="982"/>
      <c r="R223" s="982"/>
    </row>
    <row r="224" spans="1:18" ht="38.25">
      <c r="A224" s="615" t="s">
        <v>309</v>
      </c>
      <c r="B224" s="616" t="s">
        <v>42</v>
      </c>
      <c r="C224" s="617">
        <v>63</v>
      </c>
      <c r="D224" s="618">
        <v>4</v>
      </c>
      <c r="E224" s="618">
        <v>3</v>
      </c>
      <c r="F224" s="619">
        <v>0</v>
      </c>
      <c r="G224" s="690">
        <v>115</v>
      </c>
      <c r="H224" s="691">
        <v>1</v>
      </c>
      <c r="I224" s="691">
        <v>6</v>
      </c>
      <c r="J224" s="692">
        <v>0</v>
      </c>
      <c r="K224" s="971"/>
      <c r="L224" s="971"/>
      <c r="M224" s="971"/>
      <c r="N224" s="971"/>
      <c r="O224" s="971"/>
      <c r="P224" s="981"/>
      <c r="Q224" s="982"/>
      <c r="R224" s="982"/>
    </row>
    <row r="225" spans="1:17">
      <c r="A225" s="553" t="s">
        <v>310</v>
      </c>
      <c r="B225" s="554" t="s">
        <v>44</v>
      </c>
      <c r="C225" s="1011">
        <v>0.93</v>
      </c>
      <c r="D225" s="1012">
        <v>0.42</v>
      </c>
      <c r="E225" s="1012">
        <v>1</v>
      </c>
      <c r="F225" s="1013">
        <v>0</v>
      </c>
      <c r="G225" s="1014">
        <v>1</v>
      </c>
      <c r="H225" s="1015">
        <v>1</v>
      </c>
      <c r="I225" s="1015" t="s">
        <v>91</v>
      </c>
      <c r="J225" s="862" t="s">
        <v>91</v>
      </c>
      <c r="K225" s="967"/>
      <c r="L225" s="967"/>
      <c r="M225" s="967"/>
      <c r="N225" s="967"/>
      <c r="O225" s="967"/>
      <c r="P225" s="977"/>
      <c r="Q225" s="982"/>
    </row>
    <row r="226" spans="1:17" ht="26.25" thickBot="1">
      <c r="A226" s="555" t="s">
        <v>311</v>
      </c>
      <c r="B226" s="556" t="s">
        <v>44</v>
      </c>
      <c r="C226" s="1016">
        <v>0.74</v>
      </c>
      <c r="D226" s="1017">
        <v>0.33</v>
      </c>
      <c r="E226" s="1017">
        <v>0.75</v>
      </c>
      <c r="F226" s="1018" t="s">
        <v>91</v>
      </c>
      <c r="G226" s="1019">
        <f>115/147</f>
        <v>0.78231292517006801</v>
      </c>
      <c r="H226" s="1020">
        <v>1</v>
      </c>
      <c r="I226" s="1020">
        <f>6/16</f>
        <v>0.375</v>
      </c>
      <c r="J226" s="865" t="s">
        <v>91</v>
      </c>
      <c r="K226" s="967"/>
      <c r="L226" s="967"/>
      <c r="M226" s="967"/>
      <c r="N226" s="967"/>
      <c r="O226" s="967"/>
      <c r="P226" s="977"/>
      <c r="Q226" s="982"/>
    </row>
    <row r="227" spans="1:17">
      <c r="A227" s="557"/>
      <c r="B227" s="501"/>
      <c r="C227" s="501"/>
      <c r="D227" s="501"/>
      <c r="E227" s="501"/>
      <c r="F227" s="501"/>
      <c r="G227" s="501"/>
      <c r="H227" s="501"/>
      <c r="I227" s="501"/>
      <c r="J227" s="1010"/>
      <c r="K227" s="1010"/>
      <c r="L227" s="1010"/>
      <c r="M227" s="1010"/>
      <c r="N227" s="1010"/>
      <c r="O227" s="967"/>
      <c r="P227" s="977"/>
      <c r="Q227" s="982"/>
    </row>
    <row r="228" spans="1:17">
      <c r="A228" s="725"/>
      <c r="B228" s="92"/>
      <c r="C228" s="92"/>
      <c r="D228" s="92"/>
      <c r="E228" s="92"/>
      <c r="F228" s="92"/>
      <c r="G228" s="92"/>
      <c r="H228" s="92"/>
      <c r="I228" s="92"/>
      <c r="J228" s="967"/>
      <c r="K228" s="967"/>
      <c r="L228" s="967"/>
      <c r="M228" s="967"/>
      <c r="N228" s="967"/>
      <c r="O228" s="967"/>
      <c r="P228" s="977"/>
      <c r="Q228" s="982"/>
    </row>
    <row r="229" spans="1:17" ht="13.5" thickBot="1">
      <c r="A229" s="741" t="s">
        <v>312</v>
      </c>
      <c r="B229" s="578"/>
      <c r="C229" s="578"/>
      <c r="D229" s="578"/>
      <c r="E229" s="578"/>
      <c r="F229" s="591"/>
      <c r="G229" s="591"/>
      <c r="H229" s="591"/>
      <c r="I229" s="591"/>
      <c r="J229" s="962"/>
      <c r="K229" s="962"/>
      <c r="L229" s="962"/>
      <c r="M229" s="962"/>
      <c r="N229" s="962"/>
      <c r="O229" s="968"/>
      <c r="P229" s="976"/>
      <c r="Q229" s="982"/>
    </row>
    <row r="230" spans="1:17" ht="13.5" thickBot="1">
      <c r="A230" s="620"/>
      <c r="B230" s="1175" t="s">
        <v>36</v>
      </c>
      <c r="C230" s="1176"/>
      <c r="D230" s="1176"/>
      <c r="E230" s="1177"/>
      <c r="F230" s="1178" t="s">
        <v>37</v>
      </c>
      <c r="G230" s="1179"/>
      <c r="H230" s="1179"/>
      <c r="I230" s="1180"/>
      <c r="J230" s="978"/>
      <c r="K230" s="978"/>
      <c r="L230" s="978"/>
      <c r="M230" s="978"/>
      <c r="N230" s="978"/>
      <c r="O230" s="978"/>
      <c r="P230" s="979"/>
      <c r="Q230" s="982"/>
    </row>
    <row r="231" spans="1:17">
      <c r="A231" s="1181" t="s">
        <v>252</v>
      </c>
      <c r="B231" s="1183" t="s">
        <v>313</v>
      </c>
      <c r="C231" s="1184"/>
      <c r="D231" s="1184" t="s">
        <v>314</v>
      </c>
      <c r="E231" s="1185"/>
      <c r="F231" s="1186" t="s">
        <v>313</v>
      </c>
      <c r="G231" s="1187"/>
      <c r="H231" s="1187" t="s">
        <v>314</v>
      </c>
      <c r="I231" s="1188"/>
      <c r="J231" s="978"/>
      <c r="K231" s="978"/>
      <c r="L231" s="978"/>
      <c r="M231" s="978"/>
      <c r="N231" s="978"/>
      <c r="O231" s="978"/>
      <c r="P231" s="979"/>
      <c r="Q231" s="982"/>
    </row>
    <row r="232" spans="1:17" ht="13.5" thickBot="1">
      <c r="A232" s="1182"/>
      <c r="B232" s="531" t="s">
        <v>315</v>
      </c>
      <c r="C232" s="558" t="s">
        <v>236</v>
      </c>
      <c r="D232" s="558" t="s">
        <v>315</v>
      </c>
      <c r="E232" s="559" t="s">
        <v>236</v>
      </c>
      <c r="F232" s="645" t="s">
        <v>315</v>
      </c>
      <c r="G232" s="695" t="s">
        <v>236</v>
      </c>
      <c r="H232" s="695" t="s">
        <v>315</v>
      </c>
      <c r="I232" s="649" t="s">
        <v>236</v>
      </c>
      <c r="J232" s="967"/>
      <c r="K232" s="967"/>
      <c r="L232" s="967"/>
      <c r="M232" s="967"/>
      <c r="N232" s="967"/>
      <c r="O232" s="967"/>
      <c r="P232" s="977"/>
      <c r="Q232" s="982"/>
    </row>
    <row r="233" spans="1:17">
      <c r="A233" s="750" t="s">
        <v>316</v>
      </c>
      <c r="B233" s="474" t="s">
        <v>91</v>
      </c>
      <c r="C233" s="96">
        <v>538</v>
      </c>
      <c r="D233" s="96" t="s">
        <v>91</v>
      </c>
      <c r="E233" s="466">
        <v>119</v>
      </c>
      <c r="F233" s="635" t="s">
        <v>317</v>
      </c>
      <c r="G233" s="111">
        <v>617</v>
      </c>
      <c r="H233" s="111">
        <v>0</v>
      </c>
      <c r="I233" s="642">
        <v>117</v>
      </c>
      <c r="J233" s="92"/>
      <c r="K233" s="92"/>
      <c r="L233" s="92"/>
      <c r="M233" s="92"/>
      <c r="N233" s="92"/>
      <c r="O233" s="92"/>
      <c r="P233" s="510"/>
    </row>
    <row r="234" spans="1:17">
      <c r="A234" s="751" t="s">
        <v>318</v>
      </c>
      <c r="B234" s="474">
        <v>2556</v>
      </c>
      <c r="C234" s="96" t="s">
        <v>91</v>
      </c>
      <c r="D234" s="96">
        <v>1123</v>
      </c>
      <c r="E234" s="466" t="s">
        <v>91</v>
      </c>
      <c r="F234" s="635">
        <v>2665</v>
      </c>
      <c r="G234" s="111">
        <v>0</v>
      </c>
      <c r="H234" s="111">
        <v>986</v>
      </c>
      <c r="I234" s="642">
        <v>0</v>
      </c>
      <c r="J234" s="92"/>
      <c r="K234" s="92"/>
      <c r="L234" s="92"/>
      <c r="M234" s="92"/>
      <c r="N234" s="92"/>
      <c r="O234" s="92"/>
      <c r="P234" s="510"/>
    </row>
    <row r="235" spans="1:17">
      <c r="A235" s="751" t="s">
        <v>319</v>
      </c>
      <c r="B235" s="474">
        <v>2556</v>
      </c>
      <c r="C235" s="96">
        <v>538</v>
      </c>
      <c r="D235" s="96">
        <v>1123</v>
      </c>
      <c r="E235" s="466">
        <v>119</v>
      </c>
      <c r="F235" s="635">
        <v>2665</v>
      </c>
      <c r="G235" s="111">
        <v>617</v>
      </c>
      <c r="H235" s="111">
        <v>986</v>
      </c>
      <c r="I235" s="642">
        <v>117</v>
      </c>
      <c r="J235" s="92"/>
      <c r="K235" s="92"/>
      <c r="L235" s="92"/>
      <c r="M235" s="92"/>
      <c r="N235" s="92"/>
      <c r="O235" s="92"/>
      <c r="P235" s="510"/>
    </row>
    <row r="236" spans="1:17">
      <c r="A236" s="751" t="s">
        <v>320</v>
      </c>
      <c r="B236" s="474">
        <v>2556</v>
      </c>
      <c r="C236" s="96">
        <v>538</v>
      </c>
      <c r="D236" s="96">
        <v>1123</v>
      </c>
      <c r="E236" s="466">
        <v>119</v>
      </c>
      <c r="F236" s="635">
        <v>2665</v>
      </c>
      <c r="G236" s="111">
        <v>617</v>
      </c>
      <c r="H236" s="111">
        <v>986</v>
      </c>
      <c r="I236" s="642">
        <v>117</v>
      </c>
      <c r="J236" s="92"/>
      <c r="K236" s="92"/>
      <c r="L236" s="92"/>
      <c r="M236" s="92"/>
      <c r="N236" s="92"/>
      <c r="O236" s="92"/>
      <c r="P236" s="510"/>
    </row>
    <row r="237" spans="1:17">
      <c r="A237" s="751" t="s">
        <v>321</v>
      </c>
      <c r="B237" s="474">
        <v>2556</v>
      </c>
      <c r="C237" s="96">
        <v>538</v>
      </c>
      <c r="D237" s="96">
        <v>1123</v>
      </c>
      <c r="E237" s="466">
        <v>119</v>
      </c>
      <c r="F237" s="635">
        <v>2665</v>
      </c>
      <c r="G237" s="111">
        <v>617</v>
      </c>
      <c r="H237" s="111">
        <v>986</v>
      </c>
      <c r="I237" s="642">
        <v>117</v>
      </c>
      <c r="J237" s="92"/>
      <c r="K237" s="92"/>
      <c r="L237" s="92"/>
      <c r="M237" s="92"/>
      <c r="N237" s="92"/>
      <c r="O237" s="92"/>
      <c r="P237" s="510"/>
    </row>
    <row r="238" spans="1:17">
      <c r="A238" s="751" t="s">
        <v>322</v>
      </c>
      <c r="B238" s="474">
        <v>2556</v>
      </c>
      <c r="C238" s="96">
        <v>538</v>
      </c>
      <c r="D238" s="96">
        <v>1123</v>
      </c>
      <c r="E238" s="466">
        <v>119</v>
      </c>
      <c r="F238" s="635">
        <v>2665</v>
      </c>
      <c r="G238" s="111">
        <v>617</v>
      </c>
      <c r="H238" s="111">
        <v>986</v>
      </c>
      <c r="I238" s="642">
        <v>117</v>
      </c>
      <c r="J238" s="92"/>
      <c r="K238" s="92"/>
      <c r="L238" s="92"/>
      <c r="M238" s="92"/>
      <c r="N238" s="92"/>
      <c r="O238" s="92"/>
      <c r="P238" s="510"/>
    </row>
    <row r="239" spans="1:17" ht="23.1" customHeight="1" thickBot="1">
      <c r="A239" s="752" t="s">
        <v>323</v>
      </c>
      <c r="B239" s="560">
        <v>1</v>
      </c>
      <c r="C239" s="482">
        <v>1</v>
      </c>
      <c r="D239" s="482">
        <v>1</v>
      </c>
      <c r="E239" s="483">
        <v>1</v>
      </c>
      <c r="F239" s="696">
        <v>1</v>
      </c>
      <c r="G239" s="639">
        <v>1</v>
      </c>
      <c r="H239" s="639">
        <v>1</v>
      </c>
      <c r="I239" s="640">
        <v>1</v>
      </c>
      <c r="J239" s="92"/>
      <c r="K239" s="92"/>
      <c r="L239" s="92"/>
      <c r="M239" s="92"/>
      <c r="N239" s="967"/>
      <c r="O239" s="967"/>
      <c r="P239" s="977"/>
      <c r="Q239" s="982"/>
    </row>
    <row r="240" spans="1:17">
      <c r="A240" s="557"/>
      <c r="B240" s="526"/>
      <c r="C240" s="526"/>
      <c r="D240" s="526"/>
      <c r="E240" s="526"/>
      <c r="F240" s="1028"/>
      <c r="G240" s="1028"/>
      <c r="H240" s="1028"/>
      <c r="I240" s="1028"/>
      <c r="J240" s="965"/>
      <c r="K240" s="526"/>
      <c r="L240" s="526"/>
      <c r="M240" s="526"/>
      <c r="N240" s="965"/>
      <c r="O240" s="967"/>
      <c r="P240" s="977"/>
      <c r="Q240" s="982"/>
    </row>
    <row r="241" spans="1:23">
      <c r="A241" s="725"/>
      <c r="B241" s="92"/>
      <c r="C241" s="92"/>
      <c r="D241" s="92"/>
      <c r="E241" s="92"/>
      <c r="F241" s="92"/>
      <c r="G241" s="92"/>
      <c r="H241" s="92"/>
      <c r="I241" s="92"/>
      <c r="J241" s="92"/>
      <c r="K241" s="92"/>
      <c r="L241" s="92"/>
      <c r="M241" s="92"/>
      <c r="N241" s="967"/>
      <c r="O241" s="967"/>
      <c r="P241" s="977"/>
      <c r="Q241" s="982"/>
    </row>
    <row r="242" spans="1:23" ht="26.25" thickBot="1">
      <c r="A242" s="753" t="s">
        <v>324</v>
      </c>
      <c r="B242" s="578"/>
      <c r="C242" s="578"/>
      <c r="D242" s="578"/>
      <c r="E242" s="578"/>
      <c r="F242" s="578"/>
      <c r="G242" s="578"/>
      <c r="H242" s="578"/>
      <c r="I242" s="578"/>
      <c r="J242" s="578"/>
      <c r="K242" s="578"/>
      <c r="L242" s="578"/>
      <c r="M242" s="578"/>
      <c r="N242" s="968"/>
      <c r="O242" s="968"/>
      <c r="P242" s="976"/>
      <c r="Q242" s="982"/>
    </row>
    <row r="243" spans="1:23" ht="13.5" thickBot="1">
      <c r="A243" s="620"/>
      <c r="B243" s="1158" t="s">
        <v>36</v>
      </c>
      <c r="C243" s="1159"/>
      <c r="D243" s="1159"/>
      <c r="E243" s="1159"/>
      <c r="F243" s="1159"/>
      <c r="G243" s="1160"/>
      <c r="H243" s="1161" t="s">
        <v>37</v>
      </c>
      <c r="I243" s="1162"/>
      <c r="J243" s="1162"/>
      <c r="K243" s="1162"/>
      <c r="L243" s="1162"/>
      <c r="M243" s="1163"/>
      <c r="N243" s="978"/>
      <c r="O243" s="978"/>
      <c r="P243" s="979"/>
      <c r="Q243" s="982"/>
    </row>
    <row r="244" spans="1:23" ht="13.5" thickBot="1">
      <c r="A244" s="1164" t="s">
        <v>325</v>
      </c>
      <c r="B244" s="1158" t="s">
        <v>326</v>
      </c>
      <c r="C244" s="1166"/>
      <c r="D244" s="1167" t="s">
        <v>327</v>
      </c>
      <c r="E244" s="1169" t="s">
        <v>328</v>
      </c>
      <c r="F244" s="1170"/>
      <c r="G244" s="1167" t="s">
        <v>329</v>
      </c>
      <c r="H244" s="1171" t="s">
        <v>326</v>
      </c>
      <c r="I244" s="1127"/>
      <c r="J244" s="1127" t="s">
        <v>327</v>
      </c>
      <c r="K244" s="1127" t="s">
        <v>328</v>
      </c>
      <c r="L244" s="1127"/>
      <c r="M244" s="1143" t="s">
        <v>329</v>
      </c>
      <c r="N244" s="978"/>
      <c r="O244" s="978"/>
      <c r="P244" s="979"/>
      <c r="Q244" s="982"/>
    </row>
    <row r="245" spans="1:23" ht="13.5" thickBot="1">
      <c r="A245" s="1165"/>
      <c r="B245" s="561" t="s">
        <v>235</v>
      </c>
      <c r="C245" s="562" t="s">
        <v>236</v>
      </c>
      <c r="D245" s="1168"/>
      <c r="E245" s="563" t="s">
        <v>235</v>
      </c>
      <c r="F245" s="564" t="s">
        <v>236</v>
      </c>
      <c r="G245" s="1168"/>
      <c r="H245" s="698" t="s">
        <v>235</v>
      </c>
      <c r="I245" s="199" t="s">
        <v>236</v>
      </c>
      <c r="J245" s="1172"/>
      <c r="K245" s="199" t="s">
        <v>235</v>
      </c>
      <c r="L245" s="199" t="s">
        <v>236</v>
      </c>
      <c r="M245" s="1144"/>
      <c r="N245" s="967"/>
      <c r="O245" s="967"/>
      <c r="P245" s="977"/>
      <c r="Q245" s="982"/>
    </row>
    <row r="246" spans="1:23">
      <c r="A246" s="502" t="s">
        <v>330</v>
      </c>
      <c r="B246" s="565">
        <v>2930</v>
      </c>
      <c r="C246" s="566">
        <v>573</v>
      </c>
      <c r="D246" s="566">
        <f>SUM(B246:C246)</f>
        <v>3503</v>
      </c>
      <c r="E246" s="566">
        <v>76465</v>
      </c>
      <c r="F246" s="566">
        <v>12241</v>
      </c>
      <c r="G246" s="567">
        <f>SUM(E246:F246)</f>
        <v>88706</v>
      </c>
      <c r="H246" s="699">
        <v>2974</v>
      </c>
      <c r="I246" s="700">
        <v>690</v>
      </c>
      <c r="J246" s="700">
        <v>3664</v>
      </c>
      <c r="K246" s="700">
        <v>86323</v>
      </c>
      <c r="L246" s="700">
        <v>19921.5</v>
      </c>
      <c r="M246" s="701">
        <v>106244.5</v>
      </c>
      <c r="N246" s="967"/>
      <c r="O246" s="967"/>
      <c r="P246" s="977"/>
      <c r="Q246" s="982"/>
    </row>
    <row r="247" spans="1:23">
      <c r="A247" s="504" t="s">
        <v>331</v>
      </c>
      <c r="B247" s="474">
        <v>1146</v>
      </c>
      <c r="C247" s="96">
        <v>310</v>
      </c>
      <c r="D247" s="96">
        <f t="shared" ref="D247:D252" si="11">SUM(B247:C247)</f>
        <v>1456</v>
      </c>
      <c r="E247" s="96">
        <v>10927</v>
      </c>
      <c r="F247" s="96">
        <v>3827</v>
      </c>
      <c r="G247" s="466">
        <f t="shared" ref="G247:G252" si="12">SUM(E247:F247)</f>
        <v>14754</v>
      </c>
      <c r="H247" s="663">
        <v>939</v>
      </c>
      <c r="I247" s="111">
        <v>329</v>
      </c>
      <c r="J247" s="700">
        <v>1268</v>
      </c>
      <c r="K247" s="111">
        <v>8299.7000000000044</v>
      </c>
      <c r="L247" s="111">
        <v>3332.5000000000005</v>
      </c>
      <c r="M247" s="701">
        <v>11632.200000000006</v>
      </c>
      <c r="N247" s="967"/>
      <c r="O247" s="967"/>
      <c r="P247" s="977"/>
      <c r="Q247" s="982"/>
    </row>
    <row r="248" spans="1:23" ht="25.5">
      <c r="A248" s="504" t="s">
        <v>332</v>
      </c>
      <c r="B248" s="474">
        <v>2333</v>
      </c>
      <c r="C248" s="96">
        <v>453</v>
      </c>
      <c r="D248" s="96">
        <f t="shared" si="11"/>
        <v>2786</v>
      </c>
      <c r="E248" s="96">
        <v>5106</v>
      </c>
      <c r="F248" s="96">
        <v>964</v>
      </c>
      <c r="G248" s="466">
        <f t="shared" si="12"/>
        <v>6070</v>
      </c>
      <c r="H248" s="663">
        <v>2588</v>
      </c>
      <c r="I248" s="111">
        <v>597</v>
      </c>
      <c r="J248" s="700">
        <v>3185</v>
      </c>
      <c r="K248" s="111">
        <v>5744</v>
      </c>
      <c r="L248" s="111">
        <v>1344</v>
      </c>
      <c r="M248" s="701">
        <v>7088</v>
      </c>
      <c r="N248" s="92"/>
      <c r="O248" s="92"/>
      <c r="P248" s="510"/>
    </row>
    <row r="249" spans="1:23">
      <c r="A249" s="504" t="s">
        <v>333</v>
      </c>
      <c r="B249" s="474">
        <v>2157</v>
      </c>
      <c r="C249" s="96">
        <v>433</v>
      </c>
      <c r="D249" s="96">
        <f t="shared" si="11"/>
        <v>2590</v>
      </c>
      <c r="E249" s="96">
        <v>2251</v>
      </c>
      <c r="F249" s="96">
        <v>443</v>
      </c>
      <c r="G249" s="466">
        <f t="shared" si="12"/>
        <v>2694</v>
      </c>
      <c r="H249" s="663">
        <v>2652</v>
      </c>
      <c r="I249" s="111">
        <v>617</v>
      </c>
      <c r="J249" s="700">
        <v>3269</v>
      </c>
      <c r="K249" s="111">
        <v>2763</v>
      </c>
      <c r="L249" s="111">
        <v>649</v>
      </c>
      <c r="M249" s="701">
        <v>3412</v>
      </c>
      <c r="N249" s="92"/>
      <c r="O249" s="92"/>
      <c r="P249" s="510"/>
    </row>
    <row r="250" spans="1:23">
      <c r="A250" s="504" t="s">
        <v>334</v>
      </c>
      <c r="B250" s="474">
        <v>2715</v>
      </c>
      <c r="C250" s="96">
        <v>534</v>
      </c>
      <c r="D250" s="96">
        <f t="shared" si="11"/>
        <v>3249</v>
      </c>
      <c r="E250" s="96">
        <v>6984</v>
      </c>
      <c r="F250" s="96">
        <v>1475</v>
      </c>
      <c r="G250" s="466">
        <f t="shared" si="12"/>
        <v>8459</v>
      </c>
      <c r="H250" s="663">
        <v>1166</v>
      </c>
      <c r="I250" s="111">
        <v>280</v>
      </c>
      <c r="J250" s="700">
        <v>1446</v>
      </c>
      <c r="K250" s="111">
        <v>2706</v>
      </c>
      <c r="L250" s="111">
        <v>628</v>
      </c>
      <c r="M250" s="701">
        <v>3334</v>
      </c>
      <c r="N250" s="92"/>
      <c r="O250" s="92"/>
      <c r="P250" s="510"/>
    </row>
    <row r="251" spans="1:23">
      <c r="A251" s="504" t="s">
        <v>335</v>
      </c>
      <c r="B251" s="474">
        <v>1618</v>
      </c>
      <c r="C251" s="96">
        <v>375</v>
      </c>
      <c r="D251" s="96">
        <f t="shared" si="11"/>
        <v>1993</v>
      </c>
      <c r="E251" s="96">
        <v>30439</v>
      </c>
      <c r="F251" s="96">
        <v>9572</v>
      </c>
      <c r="G251" s="466">
        <f t="shared" si="12"/>
        <v>40011</v>
      </c>
      <c r="H251" s="663">
        <v>1410</v>
      </c>
      <c r="I251" s="111">
        <v>419</v>
      </c>
      <c r="J251" s="700">
        <v>1829</v>
      </c>
      <c r="K251" s="111">
        <v>32143.404166666558</v>
      </c>
      <c r="L251" s="111">
        <v>10695.16944444444</v>
      </c>
      <c r="M251" s="701">
        <v>42838.573611111002</v>
      </c>
      <c r="N251" s="92"/>
      <c r="O251" s="92"/>
      <c r="P251" s="510"/>
    </row>
    <row r="252" spans="1:23">
      <c r="A252" s="504" t="s">
        <v>336</v>
      </c>
      <c r="B252" s="474">
        <v>12899</v>
      </c>
      <c r="C252" s="96">
        <v>2678</v>
      </c>
      <c r="D252" s="96">
        <f t="shared" si="11"/>
        <v>15577</v>
      </c>
      <c r="E252" s="96">
        <v>132172</v>
      </c>
      <c r="F252" s="96">
        <v>28523</v>
      </c>
      <c r="G252" s="466">
        <f t="shared" si="12"/>
        <v>160695</v>
      </c>
      <c r="H252" s="663">
        <v>3009</v>
      </c>
      <c r="I252" s="111">
        <v>701</v>
      </c>
      <c r="J252" s="700">
        <v>3710</v>
      </c>
      <c r="K252" s="111">
        <v>137979.10416666663</v>
      </c>
      <c r="L252" s="111">
        <v>36570.169444444429</v>
      </c>
      <c r="M252" s="701">
        <v>174549.27361111107</v>
      </c>
      <c r="N252" s="92"/>
      <c r="O252" s="92"/>
      <c r="P252" s="510"/>
    </row>
    <row r="253" spans="1:23">
      <c r="A253" s="504" t="s">
        <v>337</v>
      </c>
      <c r="B253" s="1271">
        <v>631944</v>
      </c>
      <c r="C253" s="1272"/>
      <c r="D253" s="1272"/>
      <c r="E253" s="1272"/>
      <c r="F253" s="1272"/>
      <c r="G253" s="1273"/>
      <c r="H253" s="1223">
        <v>634824</v>
      </c>
      <c r="I253" s="1277"/>
      <c r="J253" s="1277"/>
      <c r="K253" s="1277"/>
      <c r="L253" s="1277"/>
      <c r="M253" s="1246"/>
      <c r="N253" s="92"/>
      <c r="O253" s="92"/>
      <c r="P253" s="510"/>
    </row>
    <row r="254" spans="1:23" ht="15" customHeight="1" thickBot="1">
      <c r="A254" s="754" t="s">
        <v>338</v>
      </c>
      <c r="B254" s="1274">
        <v>792638</v>
      </c>
      <c r="C254" s="1275"/>
      <c r="D254" s="1275"/>
      <c r="E254" s="1275"/>
      <c r="F254" s="1275"/>
      <c r="G254" s="1276"/>
      <c r="H254" s="1278">
        <f>M252+H253</f>
        <v>809373.2736111111</v>
      </c>
      <c r="I254" s="1279"/>
      <c r="J254" s="1279"/>
      <c r="K254" s="1279"/>
      <c r="L254" s="1279"/>
      <c r="M254" s="1280"/>
      <c r="N254" s="92"/>
      <c r="O254" s="92"/>
      <c r="P254" s="510"/>
    </row>
    <row r="255" spans="1:23">
      <c r="A255" s="725"/>
      <c r="B255" s="92"/>
      <c r="C255" s="92"/>
      <c r="D255" s="92"/>
      <c r="E255" s="92"/>
      <c r="F255" s="92"/>
      <c r="G255" s="92"/>
      <c r="H255" s="92"/>
      <c r="I255" s="92"/>
      <c r="J255" s="92"/>
      <c r="K255" s="92"/>
      <c r="L255" s="92"/>
      <c r="M255" s="92"/>
      <c r="N255" s="92"/>
      <c r="O255" s="92"/>
      <c r="P255" s="510"/>
    </row>
    <row r="256" spans="1:23" ht="13.5" thickBot="1">
      <c r="A256" s="725"/>
      <c r="B256" s="92"/>
      <c r="C256" s="92"/>
      <c r="D256" s="92"/>
      <c r="E256" s="92"/>
      <c r="F256" s="92"/>
      <c r="G256" s="967"/>
      <c r="H256" s="967"/>
      <c r="I256" s="967"/>
      <c r="J256" s="967"/>
      <c r="K256" s="967"/>
      <c r="L256" s="967"/>
      <c r="M256" s="967"/>
      <c r="N256" s="967"/>
      <c r="O256" s="967"/>
      <c r="P256" s="977"/>
      <c r="Q256" s="982"/>
      <c r="R256" s="982"/>
      <c r="S256" s="982"/>
      <c r="T256" s="982"/>
      <c r="U256" s="982"/>
      <c r="V256" s="982"/>
      <c r="W256" s="982"/>
    </row>
    <row r="257" spans="1:23" ht="13.5" thickBot="1">
      <c r="A257" s="620" t="s">
        <v>339</v>
      </c>
      <c r="B257" s="1145" t="s">
        <v>36</v>
      </c>
      <c r="C257" s="1129"/>
      <c r="D257" s="1146" t="s">
        <v>37</v>
      </c>
      <c r="E257" s="1147"/>
      <c r="F257" s="978"/>
      <c r="G257" s="978"/>
      <c r="H257" s="978"/>
      <c r="I257" s="978"/>
      <c r="J257" s="978"/>
      <c r="K257" s="978"/>
      <c r="L257" s="978"/>
      <c r="M257" s="978"/>
      <c r="N257" s="978"/>
      <c r="O257" s="978"/>
      <c r="P257" s="979"/>
      <c r="Q257" s="982"/>
      <c r="R257" s="982"/>
      <c r="S257" s="982"/>
      <c r="T257" s="982"/>
      <c r="U257" s="982"/>
      <c r="V257" s="982"/>
      <c r="W257" s="982"/>
    </row>
    <row r="258" spans="1:23" ht="26.25" thickBot="1">
      <c r="A258" s="755" t="s">
        <v>340</v>
      </c>
      <c r="B258" s="1025" t="s">
        <v>326</v>
      </c>
      <c r="C258" s="1026" t="s">
        <v>328</v>
      </c>
      <c r="D258" s="1027" t="s">
        <v>326</v>
      </c>
      <c r="E258" s="1024" t="s">
        <v>328</v>
      </c>
      <c r="F258" s="92"/>
      <c r="G258" s="967"/>
      <c r="H258" s="967"/>
      <c r="I258" s="967"/>
      <c r="J258" s="967"/>
      <c r="K258" s="967"/>
      <c r="L258" s="967"/>
      <c r="M258" s="967"/>
      <c r="N258" s="967"/>
      <c r="O258" s="967"/>
      <c r="P258" s="977"/>
      <c r="Q258" s="982"/>
      <c r="R258" s="982"/>
      <c r="S258" s="982"/>
      <c r="T258" s="982"/>
      <c r="U258" s="982"/>
      <c r="V258" s="982"/>
      <c r="W258" s="982"/>
    </row>
    <row r="259" spans="1:23">
      <c r="A259" s="502" t="s">
        <v>242</v>
      </c>
      <c r="B259" s="473">
        <v>3729</v>
      </c>
      <c r="C259" s="503">
        <v>153676</v>
      </c>
      <c r="D259" s="659">
        <v>3279</v>
      </c>
      <c r="E259" s="655">
        <v>144347</v>
      </c>
      <c r="F259" s="92"/>
      <c r="G259" s="967"/>
      <c r="H259" s="967"/>
      <c r="I259" s="967"/>
      <c r="J259" s="967"/>
      <c r="K259" s="967"/>
      <c r="L259" s="967"/>
      <c r="M259" s="967"/>
      <c r="N259" s="967"/>
      <c r="O259" s="967"/>
      <c r="P259" s="977"/>
      <c r="Q259" s="982"/>
      <c r="R259" s="982"/>
      <c r="S259" s="982"/>
      <c r="T259" s="982"/>
      <c r="U259" s="982"/>
      <c r="V259" s="982"/>
      <c r="W259" s="982"/>
    </row>
    <row r="260" spans="1:23" ht="38.25">
      <c r="A260" s="504" t="s">
        <v>341</v>
      </c>
      <c r="B260" s="474">
        <v>54</v>
      </c>
      <c r="C260" s="466">
        <v>7018</v>
      </c>
      <c r="D260" s="635">
        <v>431</v>
      </c>
      <c r="E260" s="642">
        <v>30202</v>
      </c>
      <c r="F260" s="92"/>
      <c r="G260" s="967"/>
      <c r="H260" s="967"/>
      <c r="I260" s="967"/>
      <c r="J260" s="967"/>
      <c r="K260" s="967"/>
      <c r="L260" s="967"/>
      <c r="M260" s="967"/>
      <c r="N260" s="967"/>
      <c r="O260" s="967"/>
      <c r="P260" s="977"/>
      <c r="Q260" s="982"/>
      <c r="R260" s="982"/>
      <c r="S260" s="982"/>
      <c r="T260" s="982"/>
      <c r="U260" s="982"/>
      <c r="V260" s="982"/>
      <c r="W260" s="982"/>
    </row>
    <row r="261" spans="1:23" ht="13.5" thickBot="1">
      <c r="A261" s="756" t="s">
        <v>72</v>
      </c>
      <c r="B261" s="505">
        <f>SUM(B259:B260)</f>
        <v>3783</v>
      </c>
      <c r="C261" s="506">
        <f>SUM(C259:C260)</f>
        <v>160694</v>
      </c>
      <c r="D261" s="637">
        <v>3710</v>
      </c>
      <c r="E261" s="641">
        <f>SUM(E259:E260)</f>
        <v>174549</v>
      </c>
      <c r="F261" s="92"/>
      <c r="G261" s="967"/>
      <c r="H261" s="967"/>
      <c r="I261" s="967"/>
      <c r="J261" s="967"/>
      <c r="K261" s="967"/>
      <c r="L261" s="967"/>
      <c r="M261" s="967"/>
      <c r="N261" s="967"/>
      <c r="O261" s="967"/>
      <c r="P261" s="977"/>
      <c r="Q261" s="982"/>
      <c r="R261" s="982"/>
      <c r="S261" s="982"/>
      <c r="T261" s="982"/>
      <c r="U261" s="982"/>
      <c r="V261" s="982"/>
      <c r="W261" s="982"/>
    </row>
    <row r="262" spans="1:23">
      <c r="A262" s="725"/>
      <c r="B262" s="92"/>
      <c r="C262" s="92"/>
      <c r="D262" s="980"/>
      <c r="E262" s="980"/>
      <c r="F262" s="92"/>
      <c r="G262" s="967"/>
      <c r="H262" s="967"/>
      <c r="I262" s="967"/>
      <c r="J262" s="967"/>
      <c r="K262" s="967"/>
      <c r="L262" s="967"/>
      <c r="M262" s="967"/>
      <c r="N262" s="967"/>
      <c r="O262" s="967"/>
      <c r="P262" s="977"/>
      <c r="Q262" s="982"/>
      <c r="R262" s="982"/>
      <c r="S262" s="982"/>
      <c r="T262" s="982"/>
      <c r="U262" s="982"/>
      <c r="V262" s="982"/>
      <c r="W262" s="982"/>
    </row>
    <row r="263" spans="1:23">
      <c r="A263" s="757"/>
      <c r="B263" s="537"/>
      <c r="C263" s="537"/>
      <c r="D263" s="967"/>
      <c r="E263" s="967"/>
      <c r="F263" s="92"/>
      <c r="G263" s="967"/>
      <c r="H263" s="967"/>
      <c r="I263" s="967"/>
      <c r="J263" s="967"/>
      <c r="K263" s="967"/>
      <c r="L263" s="967"/>
      <c r="M263" s="967"/>
      <c r="N263" s="967"/>
      <c r="O263" s="967"/>
      <c r="P263" s="977"/>
      <c r="Q263" s="982"/>
      <c r="R263" s="982"/>
      <c r="S263" s="982"/>
      <c r="T263" s="982"/>
      <c r="U263" s="982"/>
      <c r="V263" s="982"/>
      <c r="W263" s="982"/>
    </row>
    <row r="264" spans="1:23" ht="13.5" thickBot="1">
      <c r="A264" s="1281" t="s">
        <v>342</v>
      </c>
      <c r="B264" s="1282"/>
      <c r="C264" s="621"/>
      <c r="D264" s="622"/>
      <c r="E264" s="621"/>
      <c r="F264" s="621"/>
      <c r="G264" s="621"/>
      <c r="H264" s="1009"/>
      <c r="I264" s="1009"/>
      <c r="J264" s="1009"/>
      <c r="K264" s="1009"/>
      <c r="L264" s="1009"/>
      <c r="M264" s="1009"/>
      <c r="N264" s="1009"/>
      <c r="O264" s="1009"/>
      <c r="P264" s="976"/>
      <c r="Q264" s="982"/>
      <c r="R264" s="982"/>
    </row>
    <row r="265" spans="1:23">
      <c r="A265" s="593" t="s">
        <v>252</v>
      </c>
      <c r="B265" s="623" t="s">
        <v>32</v>
      </c>
      <c r="C265" s="623" t="s">
        <v>74</v>
      </c>
      <c r="D265" s="623" t="s">
        <v>343</v>
      </c>
      <c r="E265" s="623" t="s">
        <v>35</v>
      </c>
      <c r="F265" s="623" t="s">
        <v>36</v>
      </c>
      <c r="G265" s="723" t="s">
        <v>37</v>
      </c>
      <c r="H265" s="978"/>
      <c r="I265" s="978"/>
      <c r="J265" s="978"/>
      <c r="K265" s="978"/>
      <c r="L265" s="978"/>
      <c r="M265" s="978"/>
      <c r="N265" s="978"/>
      <c r="O265" s="978"/>
      <c r="P265" s="979"/>
      <c r="Q265" s="982"/>
      <c r="R265" s="982"/>
    </row>
    <row r="266" spans="1:23">
      <c r="A266" s="553" t="s">
        <v>344</v>
      </c>
      <c r="B266" s="90" t="s">
        <v>39</v>
      </c>
      <c r="C266" s="96">
        <v>5.95</v>
      </c>
      <c r="D266" s="96">
        <v>13.77</v>
      </c>
      <c r="E266" s="96">
        <v>40</v>
      </c>
      <c r="F266" s="96">
        <v>58.55</v>
      </c>
      <c r="G266" s="642">
        <v>91.1</v>
      </c>
      <c r="H266" s="967"/>
      <c r="I266" s="967"/>
      <c r="J266" s="967"/>
      <c r="K266" s="967"/>
      <c r="L266" s="967"/>
      <c r="M266" s="967"/>
      <c r="N266" s="967"/>
      <c r="O266" s="967"/>
      <c r="P266" s="977"/>
      <c r="Q266" s="982"/>
      <c r="R266" s="982"/>
    </row>
    <row r="267" spans="1:23">
      <c r="A267" s="553" t="s">
        <v>345</v>
      </c>
      <c r="B267" s="90" t="s">
        <v>346</v>
      </c>
      <c r="C267" s="96">
        <v>0</v>
      </c>
      <c r="D267" s="96">
        <v>0</v>
      </c>
      <c r="E267" s="96">
        <v>13144</v>
      </c>
      <c r="F267" s="96">
        <v>15700</v>
      </c>
      <c r="G267" s="642">
        <v>128309.50101460643</v>
      </c>
      <c r="H267" s="967"/>
      <c r="I267" s="967"/>
      <c r="J267" s="967"/>
      <c r="K267" s="967"/>
      <c r="L267" s="967"/>
      <c r="M267" s="967"/>
      <c r="N267" s="967"/>
      <c r="O267" s="967"/>
      <c r="P267" s="977"/>
      <c r="Q267" s="982"/>
      <c r="R267" s="982"/>
    </row>
    <row r="268" spans="1:23">
      <c r="A268" s="553" t="s">
        <v>328</v>
      </c>
      <c r="B268" s="90" t="s">
        <v>347</v>
      </c>
      <c r="C268" s="96">
        <v>13983</v>
      </c>
      <c r="D268" s="96">
        <v>77429</v>
      </c>
      <c r="E268" s="96">
        <v>13533</v>
      </c>
      <c r="F268" s="96">
        <v>160694</v>
      </c>
      <c r="G268" s="642">
        <v>174549.2736111111</v>
      </c>
      <c r="H268" s="967"/>
      <c r="I268" s="967"/>
      <c r="J268" s="967"/>
      <c r="K268" s="967"/>
      <c r="L268" s="967"/>
      <c r="M268" s="967"/>
      <c r="N268" s="967"/>
      <c r="O268" s="967"/>
      <c r="P268" s="977"/>
      <c r="Q268" s="982"/>
      <c r="R268" s="982"/>
    </row>
    <row r="269" spans="1:23">
      <c r="A269" s="553" t="s">
        <v>348</v>
      </c>
      <c r="B269" s="90" t="s">
        <v>347</v>
      </c>
      <c r="C269" s="96">
        <v>9.6999999999999993</v>
      </c>
      <c r="D269" s="96">
        <v>33</v>
      </c>
      <c r="E269" s="96">
        <v>44</v>
      </c>
      <c r="F269" s="96">
        <v>43</v>
      </c>
      <c r="G269" s="642">
        <v>47.04832172806227</v>
      </c>
      <c r="H269" s="967"/>
      <c r="I269" s="967"/>
      <c r="J269" s="967"/>
      <c r="K269" s="967"/>
      <c r="L269" s="967"/>
      <c r="M269" s="967"/>
      <c r="N269" s="967"/>
      <c r="O269" s="967"/>
      <c r="P269" s="977"/>
      <c r="Q269" s="982"/>
      <c r="R269" s="982"/>
    </row>
    <row r="270" spans="1:23">
      <c r="A270" s="553" t="s">
        <v>349</v>
      </c>
      <c r="B270" s="90" t="s">
        <v>44</v>
      </c>
      <c r="C270" s="984">
        <v>0</v>
      </c>
      <c r="D270" s="984">
        <v>4.54</v>
      </c>
      <c r="E270" s="984">
        <v>0.75</v>
      </c>
      <c r="F270" s="984">
        <v>0.19</v>
      </c>
      <c r="G270" s="985">
        <v>8.6221474424129169E-2</v>
      </c>
      <c r="H270" s="92"/>
      <c r="I270" s="92"/>
      <c r="J270" s="92"/>
      <c r="K270" s="92"/>
      <c r="L270" s="92"/>
      <c r="M270" s="92"/>
      <c r="N270" s="92"/>
      <c r="O270" s="92"/>
      <c r="P270" s="510"/>
    </row>
    <row r="271" spans="1:23" ht="13.5" thickBot="1">
      <c r="A271" s="555" t="s">
        <v>350</v>
      </c>
      <c r="B271" s="146" t="s">
        <v>44</v>
      </c>
      <c r="C271" s="983">
        <v>0</v>
      </c>
      <c r="D271" s="983">
        <v>1.31</v>
      </c>
      <c r="E271" s="983">
        <v>1.9</v>
      </c>
      <c r="F271" s="983">
        <v>0.46</v>
      </c>
      <c r="G271" s="831">
        <v>0.5560542140903082</v>
      </c>
      <c r="H271" s="967"/>
      <c r="I271" s="967"/>
      <c r="J271" s="967"/>
      <c r="K271" s="967"/>
      <c r="L271" s="967"/>
      <c r="M271" s="967"/>
      <c r="N271" s="967"/>
      <c r="O271" s="967"/>
      <c r="P271" s="977"/>
    </row>
    <row r="272" spans="1:23" ht="25.5">
      <c r="A272" s="603" t="s">
        <v>351</v>
      </c>
      <c r="B272" s="602"/>
      <c r="C272" s="602"/>
      <c r="D272" s="602"/>
      <c r="E272" s="602"/>
      <c r="F272" s="602"/>
      <c r="G272" s="972"/>
      <c r="H272" s="971"/>
      <c r="I272" s="971"/>
      <c r="J272" s="971"/>
      <c r="K272" s="971"/>
      <c r="L272" s="971"/>
      <c r="M272" s="971"/>
      <c r="N272" s="971"/>
      <c r="O272" s="971"/>
      <c r="P272" s="981"/>
    </row>
    <row r="273" spans="1:17">
      <c r="A273" s="725"/>
      <c r="B273" s="92"/>
      <c r="C273" s="92"/>
      <c r="D273" s="92"/>
      <c r="E273" s="92"/>
      <c r="F273" s="92"/>
      <c r="G273" s="980"/>
      <c r="H273" s="967"/>
      <c r="I273" s="967"/>
      <c r="J273" s="967"/>
      <c r="K273" s="967"/>
      <c r="L273" s="967"/>
      <c r="M273" s="967"/>
      <c r="N273" s="967"/>
      <c r="O273" s="967"/>
      <c r="P273" s="977"/>
    </row>
    <row r="274" spans="1:17">
      <c r="A274" s="725"/>
      <c r="B274" s="92"/>
      <c r="C274" s="92"/>
      <c r="D274" s="92"/>
      <c r="E274" s="92"/>
      <c r="F274" s="967"/>
      <c r="G274" s="967"/>
      <c r="H274" s="967"/>
      <c r="I274" s="967"/>
      <c r="J274" s="967"/>
      <c r="K274" s="967"/>
      <c r="L274" s="967"/>
      <c r="M274" s="967"/>
      <c r="N274" s="967"/>
      <c r="O274" s="967"/>
      <c r="P274" s="977"/>
      <c r="Q274" s="982"/>
    </row>
    <row r="275" spans="1:17" ht="26.25" thickBot="1">
      <c r="A275" s="102" t="s">
        <v>352</v>
      </c>
      <c r="B275" s="101"/>
      <c r="C275" s="101"/>
      <c r="D275" s="101"/>
      <c r="E275" s="101"/>
      <c r="F275" s="978"/>
      <c r="G275" s="978"/>
      <c r="H275" s="978"/>
      <c r="I275" s="978"/>
      <c r="J275" s="978"/>
      <c r="K275" s="978"/>
      <c r="L275" s="978"/>
      <c r="M275" s="978"/>
      <c r="N275" s="978"/>
      <c r="O275" s="978"/>
      <c r="P275" s="979"/>
      <c r="Q275" s="982"/>
    </row>
    <row r="276" spans="1:17" ht="39" thickBot="1">
      <c r="A276" s="625" t="s">
        <v>353</v>
      </c>
      <c r="B276" s="724" t="s">
        <v>354</v>
      </c>
      <c r="C276" s="724" t="s">
        <v>355</v>
      </c>
      <c r="D276" s="724" t="s">
        <v>356</v>
      </c>
      <c r="E276" s="624" t="s">
        <v>357</v>
      </c>
      <c r="F276" s="978"/>
      <c r="G276" s="978"/>
      <c r="H276" s="978"/>
      <c r="I276" s="978"/>
      <c r="J276" s="978"/>
      <c r="K276" s="978"/>
      <c r="L276" s="978"/>
      <c r="M276" s="978"/>
      <c r="N276" s="978"/>
      <c r="O276" s="978"/>
      <c r="P276" s="979"/>
      <c r="Q276" s="982"/>
    </row>
    <row r="277" spans="1:17" ht="13.5" thickBot="1">
      <c r="A277" s="208" t="s">
        <v>358</v>
      </c>
      <c r="B277" s="702" t="s">
        <v>359</v>
      </c>
      <c r="C277" s="702" t="s">
        <v>360</v>
      </c>
      <c r="D277" s="702" t="s">
        <v>361</v>
      </c>
      <c r="E277" s="507">
        <v>0.17</v>
      </c>
      <c r="F277" s="967"/>
      <c r="G277" s="967"/>
      <c r="H277" s="967"/>
      <c r="I277" s="967"/>
      <c r="J277" s="967"/>
      <c r="K277" s="967"/>
      <c r="L277" s="967"/>
      <c r="M277" s="967"/>
      <c r="N277" s="967"/>
      <c r="O277" s="967"/>
      <c r="P277" s="977"/>
      <c r="Q277" s="982"/>
    </row>
    <row r="278" spans="1:17" ht="13.5" thickBot="1">
      <c r="A278" s="208" t="s">
        <v>362</v>
      </c>
      <c r="B278" s="702" t="s">
        <v>363</v>
      </c>
      <c r="C278" s="702" t="s">
        <v>364</v>
      </c>
      <c r="D278" s="702" t="s">
        <v>365</v>
      </c>
      <c r="E278" s="507">
        <v>0.32</v>
      </c>
      <c r="F278" s="967"/>
      <c r="G278" s="967"/>
      <c r="H278" s="967"/>
      <c r="I278" s="967"/>
      <c r="J278" s="967"/>
      <c r="K278" s="967"/>
      <c r="L278" s="967"/>
      <c r="M278" s="967"/>
      <c r="N278" s="967"/>
      <c r="O278" s="967"/>
      <c r="P278" s="977"/>
      <c r="Q278" s="982"/>
    </row>
    <row r="279" spans="1:17" ht="13.5" thickBot="1">
      <c r="A279" s="208" t="s">
        <v>366</v>
      </c>
      <c r="B279" s="702" t="s">
        <v>367</v>
      </c>
      <c r="C279" s="702" t="s">
        <v>368</v>
      </c>
      <c r="D279" s="702" t="s">
        <v>369</v>
      </c>
      <c r="E279" s="507">
        <v>0.57999999999999996</v>
      </c>
      <c r="F279" s="967"/>
      <c r="G279" s="967"/>
      <c r="H279" s="967"/>
      <c r="I279" s="967"/>
      <c r="J279" s="967"/>
      <c r="K279" s="967"/>
      <c r="L279" s="967"/>
      <c r="M279" s="967"/>
      <c r="N279" s="967"/>
      <c r="O279" s="967"/>
      <c r="P279" s="977"/>
      <c r="Q279" s="982"/>
    </row>
    <row r="280" spans="1:17" ht="13.5" thickBot="1">
      <c r="A280" s="208" t="s">
        <v>370</v>
      </c>
      <c r="B280" s="702" t="s">
        <v>371</v>
      </c>
      <c r="C280" s="702" t="s">
        <v>372</v>
      </c>
      <c r="D280" s="702" t="s">
        <v>373</v>
      </c>
      <c r="E280" s="507">
        <v>0.56000000000000005</v>
      </c>
      <c r="F280" s="967"/>
      <c r="G280" s="967"/>
      <c r="H280" s="967"/>
      <c r="I280" s="967"/>
      <c r="J280" s="967"/>
      <c r="K280" s="967"/>
      <c r="L280" s="967"/>
      <c r="M280" s="967"/>
      <c r="N280" s="967"/>
      <c r="O280" s="967"/>
      <c r="P280" s="977"/>
      <c r="Q280" s="982"/>
    </row>
    <row r="281" spans="1:17" ht="26.25" thickBot="1">
      <c r="A281" s="208" t="s">
        <v>374</v>
      </c>
      <c r="B281" s="702" t="s">
        <v>375</v>
      </c>
      <c r="C281" s="702" t="s">
        <v>376</v>
      </c>
      <c r="D281" s="702" t="s">
        <v>377</v>
      </c>
      <c r="E281" s="507">
        <v>0.21</v>
      </c>
      <c r="F281" s="967"/>
      <c r="G281" s="967"/>
      <c r="H281" s="967"/>
      <c r="I281" s="967"/>
      <c r="J281" s="967"/>
      <c r="K281" s="967"/>
      <c r="L281" s="967"/>
      <c r="M281" s="967"/>
      <c r="N281" s="967"/>
      <c r="O281" s="967"/>
      <c r="P281" s="977"/>
      <c r="Q281" s="982"/>
    </row>
    <row r="282" spans="1:17" ht="13.5" thickBot="1">
      <c r="A282" s="208" t="s">
        <v>378</v>
      </c>
      <c r="B282" s="702" t="s">
        <v>379</v>
      </c>
      <c r="C282" s="702" t="s">
        <v>372</v>
      </c>
      <c r="D282" s="702" t="s">
        <v>373</v>
      </c>
      <c r="E282" s="507">
        <v>0.52</v>
      </c>
      <c r="F282" s="92"/>
      <c r="G282" s="92"/>
      <c r="H282" s="92"/>
      <c r="I282" s="92"/>
      <c r="J282" s="92"/>
      <c r="K282" s="92"/>
      <c r="L282" s="92"/>
      <c r="M282" s="92"/>
      <c r="N282" s="92"/>
      <c r="O282" s="92"/>
      <c r="P282" s="510"/>
    </row>
    <row r="283" spans="1:17" ht="13.5" thickBot="1">
      <c r="A283" s="209" t="s">
        <v>380</v>
      </c>
      <c r="B283" s="702" t="s">
        <v>375</v>
      </c>
      <c r="C283" s="702" t="s">
        <v>381</v>
      </c>
      <c r="D283" s="702" t="s">
        <v>382</v>
      </c>
      <c r="E283" s="508">
        <v>0.12</v>
      </c>
      <c r="F283" s="93"/>
      <c r="G283" s="93"/>
      <c r="H283" s="93"/>
      <c r="I283" s="93"/>
      <c r="J283" s="93"/>
      <c r="K283" s="93"/>
      <c r="L283" s="93"/>
      <c r="M283" s="93"/>
      <c r="N283" s="93"/>
      <c r="O283" s="93"/>
      <c r="P283" s="509"/>
    </row>
    <row r="284" spans="1:17" ht="13.5" thickBot="1">
      <c r="A284" s="209" t="s">
        <v>383</v>
      </c>
      <c r="B284" s="702" t="s">
        <v>384</v>
      </c>
      <c r="C284" s="702" t="s">
        <v>385</v>
      </c>
      <c r="D284" s="702" t="s">
        <v>386</v>
      </c>
      <c r="E284" s="508">
        <v>0.46</v>
      </c>
      <c r="F284" s="93"/>
      <c r="G284" s="93"/>
      <c r="H284" s="93"/>
      <c r="I284" s="93"/>
      <c r="J284" s="93"/>
      <c r="K284" s="93"/>
      <c r="L284" s="93"/>
      <c r="M284" s="93"/>
      <c r="N284" s="93"/>
      <c r="O284" s="93"/>
      <c r="P284" s="509"/>
    </row>
    <row r="285" spans="1:17" ht="13.5" thickBot="1">
      <c r="A285" s="208" t="s">
        <v>387</v>
      </c>
      <c r="B285" s="702" t="s">
        <v>388</v>
      </c>
      <c r="C285" s="702" t="s">
        <v>389</v>
      </c>
      <c r="D285" s="702" t="s">
        <v>390</v>
      </c>
      <c r="E285" s="507">
        <v>0.08</v>
      </c>
      <c r="F285" s="92"/>
      <c r="G285" s="92"/>
      <c r="H285" s="92"/>
      <c r="I285" s="92"/>
      <c r="J285" s="92"/>
      <c r="K285" s="92"/>
      <c r="L285" s="92"/>
      <c r="M285" s="92"/>
      <c r="N285" s="92"/>
      <c r="O285" s="92"/>
      <c r="P285" s="510"/>
    </row>
    <row r="286" spans="1:17" ht="13.5" thickBot="1">
      <c r="A286" s="208" t="s">
        <v>391</v>
      </c>
      <c r="B286" s="702" t="s">
        <v>375</v>
      </c>
      <c r="C286" s="702" t="s">
        <v>392</v>
      </c>
      <c r="D286" s="702" t="s">
        <v>393</v>
      </c>
      <c r="E286" s="507">
        <v>0.3</v>
      </c>
      <c r="F286" s="92"/>
      <c r="G286" s="92"/>
      <c r="H286" s="92"/>
      <c r="I286" s="92"/>
      <c r="J286" s="92"/>
      <c r="K286" s="92"/>
      <c r="L286" s="92"/>
      <c r="M286" s="92"/>
      <c r="N286" s="92"/>
      <c r="O286" s="92"/>
      <c r="P286" s="510"/>
    </row>
    <row r="287" spans="1:17" ht="13.5" thickBot="1">
      <c r="A287" s="208" t="s">
        <v>226</v>
      </c>
      <c r="B287" s="702" t="s">
        <v>394</v>
      </c>
      <c r="C287" s="702" t="s">
        <v>395</v>
      </c>
      <c r="D287" s="702" t="s">
        <v>396</v>
      </c>
      <c r="E287" s="507">
        <v>0.25</v>
      </c>
      <c r="F287" s="92"/>
      <c r="G287" s="92"/>
      <c r="H287" s="92"/>
      <c r="I287" s="92"/>
      <c r="J287" s="92"/>
      <c r="K287" s="92"/>
      <c r="L287" s="92"/>
      <c r="M287" s="92"/>
      <c r="N287" s="92"/>
      <c r="O287" s="92"/>
      <c r="P287" s="510"/>
    </row>
    <row r="288" spans="1:17" ht="13.5" thickBot="1">
      <c r="A288" s="208" t="s">
        <v>397</v>
      </c>
      <c r="B288" s="702" t="s">
        <v>398</v>
      </c>
      <c r="C288" s="702" t="s">
        <v>399</v>
      </c>
      <c r="D288" s="702" t="s">
        <v>400</v>
      </c>
      <c r="E288" s="507">
        <v>0.28999999999999998</v>
      </c>
      <c r="F288" s="92"/>
      <c r="G288" s="92"/>
      <c r="H288" s="92"/>
      <c r="I288" s="92"/>
      <c r="J288" s="92"/>
      <c r="K288" s="92"/>
      <c r="L288" s="92"/>
      <c r="M288" s="92"/>
      <c r="N288" s="92"/>
      <c r="O288" s="92"/>
      <c r="P288" s="510"/>
    </row>
    <row r="289" spans="1:16" ht="13.5" thickBot="1">
      <c r="A289" s="208" t="s">
        <v>401</v>
      </c>
      <c r="B289" s="702" t="s">
        <v>402</v>
      </c>
      <c r="C289" s="702" t="s">
        <v>381</v>
      </c>
      <c r="D289" s="702" t="s">
        <v>403</v>
      </c>
      <c r="E289" s="507">
        <v>0.14000000000000001</v>
      </c>
      <c r="F289" s="92"/>
      <c r="G289" s="92"/>
      <c r="H289" s="92"/>
      <c r="I289" s="92"/>
      <c r="J289" s="92"/>
      <c r="K289" s="92"/>
      <c r="L289" s="92"/>
      <c r="M289" s="92"/>
      <c r="N289" s="92"/>
      <c r="O289" s="92"/>
      <c r="P289" s="510"/>
    </row>
    <row r="290" spans="1:16" ht="13.5" thickBot="1">
      <c r="A290" s="208" t="s">
        <v>404</v>
      </c>
      <c r="B290" s="702" t="s">
        <v>405</v>
      </c>
      <c r="C290" s="702" t="s">
        <v>406</v>
      </c>
      <c r="D290" s="702" t="s">
        <v>407</v>
      </c>
      <c r="E290" s="507">
        <v>0.18</v>
      </c>
      <c r="F290" s="92"/>
      <c r="G290" s="92"/>
      <c r="H290" s="92"/>
      <c r="I290" s="92"/>
      <c r="J290" s="92"/>
      <c r="K290" s="92"/>
      <c r="L290" s="92"/>
      <c r="M290" s="92"/>
      <c r="N290" s="92"/>
      <c r="O290" s="92"/>
      <c r="P290" s="510"/>
    </row>
    <row r="291" spans="1:16" ht="13.5" thickBot="1">
      <c r="A291" s="208" t="s">
        <v>408</v>
      </c>
      <c r="B291" s="702" t="s">
        <v>409</v>
      </c>
      <c r="C291" s="702" t="s">
        <v>410</v>
      </c>
      <c r="D291" s="702" t="s">
        <v>411</v>
      </c>
      <c r="E291" s="507">
        <v>0.17</v>
      </c>
      <c r="F291" s="92"/>
      <c r="G291" s="92"/>
      <c r="H291" s="92"/>
      <c r="I291" s="92"/>
      <c r="J291" s="92"/>
      <c r="K291" s="92"/>
      <c r="L291" s="92"/>
      <c r="M291" s="92"/>
      <c r="N291" s="92"/>
      <c r="O291" s="92"/>
      <c r="P291" s="510"/>
    </row>
    <row r="292" spans="1:16">
      <c r="A292" s="725"/>
      <c r="B292" s="92"/>
      <c r="C292" s="92"/>
      <c r="D292" s="92"/>
      <c r="E292" s="967"/>
      <c r="F292" s="967"/>
      <c r="G292" s="967"/>
      <c r="H292" s="967"/>
      <c r="I292" s="967"/>
      <c r="J292" s="967"/>
      <c r="K292" s="967"/>
      <c r="L292" s="967"/>
      <c r="M292" s="967"/>
      <c r="N292" s="967"/>
      <c r="O292" s="967"/>
      <c r="P292" s="977"/>
    </row>
    <row r="293" spans="1:16">
      <c r="A293" s="725"/>
      <c r="B293" s="92"/>
      <c r="C293" s="92"/>
      <c r="D293" s="92"/>
      <c r="E293" s="967"/>
      <c r="F293" s="967"/>
      <c r="G293" s="967"/>
      <c r="H293" s="967"/>
      <c r="I293" s="967"/>
      <c r="J293" s="967"/>
      <c r="K293" s="967"/>
      <c r="L293" s="967"/>
      <c r="M293" s="967"/>
      <c r="N293" s="967"/>
      <c r="O293" s="967"/>
      <c r="P293" s="977"/>
    </row>
    <row r="294" spans="1:16" ht="13.5" thickBot="1">
      <c r="A294" s="452" t="s">
        <v>412</v>
      </c>
      <c r="B294" s="578"/>
      <c r="C294" s="578"/>
      <c r="D294" s="578"/>
      <c r="E294" s="968"/>
      <c r="F294" s="968"/>
      <c r="G294" s="968"/>
      <c r="H294" s="968"/>
      <c r="I294" s="968"/>
      <c r="J294" s="968"/>
      <c r="K294" s="968"/>
      <c r="L294" s="968"/>
      <c r="M294" s="968"/>
      <c r="N294" s="968"/>
      <c r="O294" s="968"/>
      <c r="P294" s="976"/>
    </row>
    <row r="295" spans="1:16">
      <c r="A295" s="452"/>
      <c r="B295" s="1263" t="s">
        <v>413</v>
      </c>
      <c r="C295" s="1264"/>
      <c r="D295" s="1100"/>
      <c r="E295" s="968"/>
      <c r="F295" s="968"/>
      <c r="G295" s="968"/>
      <c r="H295" s="968"/>
      <c r="I295" s="968"/>
      <c r="J295" s="968"/>
      <c r="K295" s="968"/>
      <c r="L295" s="968"/>
      <c r="M295" s="968"/>
      <c r="N295" s="968"/>
      <c r="O295" s="968"/>
      <c r="P295" s="976"/>
    </row>
    <row r="296" spans="1:16" ht="38.25">
      <c r="A296" s="193" t="s">
        <v>414</v>
      </c>
      <c r="B296" s="703" t="s">
        <v>415</v>
      </c>
      <c r="C296" s="445" t="s">
        <v>416</v>
      </c>
      <c r="D296" s="400" t="s">
        <v>417</v>
      </c>
      <c r="E296" s="978"/>
      <c r="F296" s="978"/>
      <c r="G296" s="978"/>
      <c r="H296" s="978"/>
      <c r="I296" s="978"/>
      <c r="J296" s="978"/>
      <c r="K296" s="978"/>
      <c r="L296" s="978"/>
      <c r="M296" s="978"/>
      <c r="N296" s="978"/>
      <c r="O296" s="978"/>
      <c r="P296" s="979"/>
    </row>
    <row r="297" spans="1:16">
      <c r="A297" s="758" t="s">
        <v>281</v>
      </c>
      <c r="B297" s="706">
        <v>59442</v>
      </c>
      <c r="C297" s="241">
        <v>1106</v>
      </c>
      <c r="D297" s="410">
        <f>B297/C297</f>
        <v>53.745027124773962</v>
      </c>
      <c r="E297" s="967"/>
      <c r="F297" s="967"/>
      <c r="G297" s="967"/>
      <c r="H297" s="967"/>
      <c r="I297" s="967"/>
      <c r="J297" s="967"/>
      <c r="K297" s="967"/>
      <c r="L297" s="967"/>
      <c r="M297" s="967"/>
      <c r="N297" s="967"/>
      <c r="O297" s="967"/>
      <c r="P297" s="977"/>
    </row>
    <row r="298" spans="1:16">
      <c r="A298" s="758" t="s">
        <v>418</v>
      </c>
      <c r="B298" s="706">
        <v>5122.7411111111114</v>
      </c>
      <c r="C298" s="241">
        <v>161</v>
      </c>
      <c r="D298" s="410">
        <f t="shared" ref="D298:D300" si="13">B298/C298</f>
        <v>31.818267770876467</v>
      </c>
      <c r="E298" s="967"/>
      <c r="F298" s="967"/>
      <c r="G298" s="967"/>
      <c r="H298" s="967"/>
      <c r="I298" s="967"/>
      <c r="J298" s="967"/>
      <c r="K298" s="967"/>
      <c r="L298" s="967"/>
      <c r="M298" s="967"/>
      <c r="N298" s="967"/>
      <c r="O298" s="967"/>
      <c r="P298" s="977"/>
    </row>
    <row r="299" spans="1:16" ht="13.5" thickBot="1">
      <c r="A299" s="759" t="s">
        <v>282</v>
      </c>
      <c r="B299" s="707">
        <v>109984.58222222212</v>
      </c>
      <c r="C299" s="708">
        <v>2443</v>
      </c>
      <c r="D299" s="410">
        <f t="shared" si="13"/>
        <v>45.020295629235413</v>
      </c>
      <c r="E299" s="967"/>
      <c r="F299" s="967"/>
      <c r="G299" s="967"/>
      <c r="H299" s="967"/>
      <c r="I299" s="967"/>
      <c r="J299" s="967"/>
      <c r="K299" s="967"/>
      <c r="L299" s="967"/>
      <c r="M299" s="967"/>
      <c r="N299" s="967"/>
      <c r="O299" s="967"/>
      <c r="P299" s="977"/>
    </row>
    <row r="300" spans="1:16" ht="13.5" thickBot="1">
      <c r="A300" s="760" t="s">
        <v>72</v>
      </c>
      <c r="B300" s="704">
        <v>174549.27361111116</v>
      </c>
      <c r="C300" s="705">
        <v>3710</v>
      </c>
      <c r="D300" s="410">
        <f t="shared" si="13"/>
        <v>47.048321728062305</v>
      </c>
      <c r="E300" s="966"/>
      <c r="F300" s="966"/>
      <c r="G300" s="966"/>
      <c r="H300" s="966"/>
      <c r="I300" s="966"/>
      <c r="J300" s="966"/>
      <c r="K300" s="966"/>
      <c r="L300" s="966"/>
      <c r="M300" s="966"/>
      <c r="N300" s="966"/>
      <c r="O300" s="966"/>
      <c r="P300" s="1008"/>
    </row>
    <row r="301" spans="1:16">
      <c r="A301" s="204"/>
      <c r="B301" s="569"/>
      <c r="C301" s="569"/>
      <c r="D301" s="570"/>
      <c r="E301" s="967"/>
      <c r="F301" s="967"/>
      <c r="G301" s="967"/>
      <c r="H301" s="967"/>
      <c r="I301" s="967"/>
      <c r="J301" s="967"/>
      <c r="K301" s="967"/>
      <c r="L301" s="967"/>
      <c r="M301" s="967"/>
      <c r="N301" s="967"/>
      <c r="O301" s="967"/>
      <c r="P301" s="977"/>
    </row>
    <row r="302" spans="1:16">
      <c r="A302" s="204"/>
      <c r="B302" s="569"/>
      <c r="C302" s="569"/>
      <c r="D302" s="570"/>
      <c r="E302" s="967"/>
      <c r="F302" s="967"/>
      <c r="G302" s="967"/>
      <c r="H302" s="967"/>
      <c r="I302" s="967"/>
      <c r="J302" s="967"/>
      <c r="K302" s="967"/>
      <c r="L302" s="967"/>
      <c r="M302" s="967"/>
      <c r="N302" s="967"/>
      <c r="O302" s="967"/>
      <c r="P302" s="977"/>
    </row>
    <row r="303" spans="1:16" ht="13.5" thickBot="1">
      <c r="A303" s="452" t="s">
        <v>419</v>
      </c>
      <c r="B303" s="237"/>
      <c r="C303" s="237"/>
      <c r="D303" s="237"/>
      <c r="E303" s="968"/>
      <c r="F303" s="968"/>
      <c r="G303" s="968"/>
      <c r="H303" s="968"/>
      <c r="I303" s="968"/>
      <c r="J303" s="968"/>
      <c r="K303" s="968"/>
      <c r="L303" s="968"/>
      <c r="M303" s="968"/>
      <c r="N303" s="968"/>
      <c r="O303" s="968"/>
      <c r="P303" s="976"/>
    </row>
    <row r="304" spans="1:16">
      <c r="A304" s="102"/>
      <c r="B304" s="1265" t="s">
        <v>37</v>
      </c>
      <c r="C304" s="1266"/>
      <c r="D304" s="1267"/>
      <c r="E304" s="978"/>
      <c r="F304" s="978"/>
      <c r="G304" s="978"/>
      <c r="H304" s="978"/>
      <c r="I304" s="978"/>
      <c r="J304" s="978"/>
      <c r="K304" s="978"/>
      <c r="L304" s="978"/>
      <c r="M304" s="978"/>
      <c r="N304" s="978"/>
      <c r="O304" s="978"/>
      <c r="P304" s="979"/>
    </row>
    <row r="305" spans="1:18" ht="38.25">
      <c r="A305" s="102" t="s">
        <v>420</v>
      </c>
      <c r="B305" s="703" t="s">
        <v>421</v>
      </c>
      <c r="C305" s="445" t="s">
        <v>416</v>
      </c>
      <c r="D305" s="400" t="s">
        <v>417</v>
      </c>
      <c r="E305" s="978"/>
      <c r="F305" s="978"/>
      <c r="G305" s="978"/>
      <c r="H305" s="978"/>
      <c r="I305" s="978"/>
      <c r="J305" s="978"/>
      <c r="K305" s="978"/>
      <c r="L305" s="978"/>
      <c r="M305" s="978"/>
      <c r="N305" s="978"/>
      <c r="O305" s="978"/>
      <c r="P305" s="979"/>
    </row>
    <row r="306" spans="1:18">
      <c r="A306" s="204" t="s">
        <v>422</v>
      </c>
      <c r="B306" s="709">
        <v>2281.3827777777774</v>
      </c>
      <c r="C306" s="241">
        <v>129</v>
      </c>
      <c r="D306" s="410">
        <f>B306/C306</f>
        <v>17.685137812230831</v>
      </c>
      <c r="E306" s="966"/>
      <c r="F306" s="966"/>
      <c r="G306" s="966"/>
      <c r="H306" s="966"/>
      <c r="I306" s="966"/>
      <c r="J306" s="966"/>
      <c r="K306" s="966"/>
      <c r="L306" s="966"/>
      <c r="M306" s="966"/>
      <c r="N306" s="966"/>
      <c r="O306" s="966"/>
      <c r="P306" s="1008"/>
    </row>
    <row r="307" spans="1:18">
      <c r="A307" s="204" t="s">
        <v>423</v>
      </c>
      <c r="B307" s="709">
        <v>13709.279722222185</v>
      </c>
      <c r="C307" s="241">
        <v>340</v>
      </c>
      <c r="D307" s="410">
        <f t="shared" ref="D307:D309" si="14">B307/C307</f>
        <v>40.321410947712309</v>
      </c>
      <c r="E307" s="966"/>
      <c r="F307" s="966"/>
      <c r="G307" s="966"/>
      <c r="H307" s="966"/>
      <c r="I307" s="966"/>
      <c r="J307" s="966"/>
      <c r="K307" s="966"/>
      <c r="L307" s="966"/>
      <c r="M307" s="966"/>
      <c r="N307" s="966"/>
      <c r="O307" s="966"/>
      <c r="P307" s="1008"/>
    </row>
    <row r="308" spans="1:18" ht="13.5" thickBot="1">
      <c r="A308" s="204" t="s">
        <v>424</v>
      </c>
      <c r="B308" s="710">
        <v>158558.61111111124</v>
      </c>
      <c r="C308" s="708">
        <v>3241</v>
      </c>
      <c r="D308" s="410">
        <f t="shared" si="14"/>
        <v>48.922743323391309</v>
      </c>
      <c r="E308" s="966"/>
      <c r="F308" s="966"/>
      <c r="G308" s="966"/>
      <c r="H308" s="966"/>
      <c r="I308" s="966"/>
      <c r="J308" s="966"/>
      <c r="K308" s="966"/>
      <c r="L308" s="966"/>
      <c r="M308" s="966"/>
      <c r="N308" s="966"/>
      <c r="O308" s="966"/>
      <c r="P308" s="1008"/>
    </row>
    <row r="309" spans="1:18" ht="13.5" thickBot="1">
      <c r="A309" s="760" t="s">
        <v>72</v>
      </c>
      <c r="B309" s="711">
        <v>174549.27361111081</v>
      </c>
      <c r="C309" s="712">
        <v>3710</v>
      </c>
      <c r="D309" s="410">
        <f t="shared" si="14"/>
        <v>47.048321728062213</v>
      </c>
      <c r="E309" s="93"/>
      <c r="F309" s="93"/>
      <c r="G309" s="93"/>
      <c r="H309" s="93"/>
      <c r="I309" s="93"/>
      <c r="J309" s="93"/>
      <c r="K309" s="93"/>
      <c r="L309" s="966"/>
      <c r="M309" s="966"/>
      <c r="N309" s="966"/>
      <c r="O309" s="966"/>
      <c r="P309" s="1008"/>
      <c r="Q309" s="982"/>
      <c r="R309" s="982"/>
    </row>
    <row r="310" spans="1:18">
      <c r="A310" s="78"/>
      <c r="B310" s="571"/>
      <c r="C310" s="69"/>
      <c r="D310" s="570"/>
      <c r="E310" s="967"/>
      <c r="F310" s="967"/>
      <c r="G310" s="967"/>
      <c r="H310" s="967"/>
      <c r="I310" s="967"/>
      <c r="J310" s="967"/>
      <c r="K310" s="967"/>
      <c r="L310" s="967"/>
      <c r="M310" s="967"/>
      <c r="N310" s="967"/>
      <c r="O310" s="967"/>
      <c r="P310" s="977"/>
      <c r="Q310" s="982"/>
      <c r="R310" s="982"/>
    </row>
    <row r="311" spans="1:18">
      <c r="A311" s="78"/>
      <c r="B311" s="571"/>
      <c r="C311" s="69"/>
      <c r="D311" s="570"/>
      <c r="E311" s="967"/>
      <c r="F311" s="967"/>
      <c r="G311" s="967"/>
      <c r="H311" s="967"/>
      <c r="I311" s="967"/>
      <c r="J311" s="967"/>
      <c r="K311" s="967"/>
      <c r="L311" s="967"/>
      <c r="M311" s="967"/>
      <c r="N311" s="967"/>
      <c r="O311" s="967"/>
      <c r="P311" s="977"/>
      <c r="Q311" s="982"/>
      <c r="R311" s="982"/>
    </row>
    <row r="312" spans="1:18" ht="13.5" thickBot="1">
      <c r="A312" s="452" t="s">
        <v>425</v>
      </c>
      <c r="B312" s="237"/>
      <c r="C312" s="237"/>
      <c r="D312" s="237"/>
      <c r="E312" s="968"/>
      <c r="F312" s="968"/>
      <c r="G312" s="968"/>
      <c r="H312" s="968"/>
      <c r="I312" s="968"/>
      <c r="J312" s="968"/>
      <c r="K312" s="968"/>
      <c r="L312" s="968"/>
      <c r="M312" s="968"/>
      <c r="N312" s="968"/>
      <c r="O312" s="968"/>
      <c r="P312" s="976"/>
      <c r="Q312" s="982"/>
      <c r="R312" s="982"/>
    </row>
    <row r="313" spans="1:18" ht="13.5" thickBot="1">
      <c r="A313" s="102"/>
      <c r="B313" s="1268" t="s">
        <v>37</v>
      </c>
      <c r="C313" s="1269"/>
      <c r="D313" s="1270"/>
      <c r="E313" s="978"/>
      <c r="F313" s="978"/>
      <c r="G313" s="978"/>
      <c r="H313" s="978"/>
      <c r="I313" s="978"/>
      <c r="J313" s="978"/>
      <c r="K313" s="978"/>
      <c r="L313" s="978"/>
      <c r="M313" s="978"/>
      <c r="N313" s="978"/>
      <c r="O313" s="978"/>
      <c r="P313" s="979"/>
      <c r="Q313" s="982"/>
      <c r="R313" s="982"/>
    </row>
    <row r="314" spans="1:18" ht="39" thickBot="1">
      <c r="A314" s="626" t="s">
        <v>426</v>
      </c>
      <c r="B314" s="713" t="s">
        <v>421</v>
      </c>
      <c r="C314" s="714" t="s">
        <v>416</v>
      </c>
      <c r="D314" s="399" t="s">
        <v>417</v>
      </c>
      <c r="E314" s="978"/>
      <c r="F314" s="978"/>
      <c r="G314" s="978"/>
      <c r="H314" s="978"/>
      <c r="I314" s="978"/>
      <c r="J314" s="978"/>
      <c r="K314" s="978"/>
      <c r="L314" s="978"/>
      <c r="M314" s="978"/>
      <c r="N314" s="978"/>
      <c r="O314" s="978"/>
      <c r="P314" s="979"/>
      <c r="Q314" s="982"/>
      <c r="R314" s="982"/>
    </row>
    <row r="315" spans="1:18">
      <c r="A315" s="761" t="s">
        <v>427</v>
      </c>
      <c r="B315" s="715"/>
      <c r="C315" s="716"/>
      <c r="D315" s="401"/>
      <c r="E315" s="968"/>
      <c r="F315" s="968"/>
      <c r="G315" s="968"/>
      <c r="H315" s="968"/>
      <c r="I315" s="968"/>
      <c r="J315" s="968"/>
      <c r="K315" s="968"/>
      <c r="L315" s="968"/>
      <c r="M315" s="968"/>
      <c r="N315" s="968"/>
      <c r="O315" s="968"/>
      <c r="P315" s="976"/>
      <c r="Q315" s="982"/>
      <c r="R315" s="982"/>
    </row>
    <row r="316" spans="1:18">
      <c r="A316" s="761" t="s">
        <v>428</v>
      </c>
      <c r="B316" s="717"/>
      <c r="C316" s="241"/>
      <c r="D316" s="264"/>
      <c r="E316" s="968"/>
      <c r="F316" s="968"/>
      <c r="G316" s="968"/>
      <c r="H316" s="968"/>
      <c r="I316" s="968"/>
      <c r="J316" s="968"/>
      <c r="K316" s="968"/>
      <c r="L316" s="968"/>
      <c r="M316" s="968"/>
      <c r="N316" s="968"/>
      <c r="O316" s="968"/>
      <c r="P316" s="976"/>
      <c r="Q316" s="982"/>
      <c r="R316" s="982"/>
    </row>
    <row r="317" spans="1:18">
      <c r="A317" s="761" t="s">
        <v>429</v>
      </c>
      <c r="B317" s="717"/>
      <c r="C317" s="241"/>
      <c r="D317" s="264"/>
      <c r="E317" s="968"/>
      <c r="F317" s="968"/>
      <c r="G317" s="968"/>
      <c r="H317" s="968"/>
      <c r="I317" s="968"/>
      <c r="J317" s="968"/>
      <c r="K317" s="968"/>
      <c r="L317" s="968"/>
      <c r="M317" s="968"/>
      <c r="N317" s="968"/>
      <c r="O317" s="968"/>
      <c r="P317" s="976"/>
      <c r="Q317" s="982"/>
      <c r="R317" s="982"/>
    </row>
    <row r="318" spans="1:18">
      <c r="A318" s="758" t="s">
        <v>430</v>
      </c>
      <c r="B318" s="717">
        <v>174513.27361111084</v>
      </c>
      <c r="C318" s="241">
        <v>3707</v>
      </c>
      <c r="D318" s="718">
        <f>B318/C318</f>
        <v>47.076685624793861</v>
      </c>
      <c r="E318" s="967"/>
      <c r="F318" s="967"/>
      <c r="G318" s="967"/>
      <c r="H318" s="967"/>
      <c r="I318" s="967"/>
      <c r="J318" s="967"/>
      <c r="K318" s="967"/>
      <c r="L318" s="967"/>
      <c r="M318" s="967"/>
      <c r="N318" s="967"/>
      <c r="O318" s="967"/>
      <c r="P318" s="977"/>
      <c r="Q318" s="982"/>
      <c r="R318" s="982"/>
    </row>
    <row r="319" spans="1:18">
      <c r="A319" s="762" t="s">
        <v>431</v>
      </c>
      <c r="B319" s="717">
        <v>36</v>
      </c>
      <c r="C319" s="241">
        <v>3</v>
      </c>
      <c r="D319" s="718">
        <f t="shared" ref="D319:D322" si="15">B319/C319</f>
        <v>12</v>
      </c>
      <c r="E319" s="966"/>
      <c r="F319" s="966"/>
      <c r="G319" s="966"/>
      <c r="H319" s="966"/>
      <c r="I319" s="966"/>
      <c r="J319" s="966"/>
      <c r="K319" s="966"/>
      <c r="L319" s="966"/>
      <c r="M319" s="966"/>
      <c r="N319" s="966"/>
      <c r="O319" s="966"/>
      <c r="P319" s="1008"/>
      <c r="Q319" s="982"/>
      <c r="R319" s="982"/>
    </row>
    <row r="320" spans="1:18">
      <c r="A320" s="761" t="s">
        <v>432</v>
      </c>
      <c r="B320" s="717"/>
      <c r="C320" s="241"/>
      <c r="D320" s="718"/>
      <c r="E320" s="968"/>
      <c r="F320" s="968"/>
      <c r="G320" s="968"/>
      <c r="H320" s="968"/>
      <c r="I320" s="968"/>
      <c r="J320" s="968"/>
      <c r="K320" s="968"/>
      <c r="L320" s="968"/>
      <c r="M320" s="968"/>
      <c r="N320" s="968"/>
      <c r="O320" s="968"/>
      <c r="P320" s="976"/>
      <c r="Q320" s="982"/>
      <c r="R320" s="982"/>
    </row>
    <row r="321" spans="1:18" ht="13.5" thickBot="1">
      <c r="A321" s="763" t="s">
        <v>433</v>
      </c>
      <c r="B321" s="717"/>
      <c r="C321" s="241"/>
      <c r="D321" s="718"/>
      <c r="E321" s="968"/>
      <c r="F321" s="968"/>
      <c r="G321" s="968"/>
      <c r="H321" s="968"/>
      <c r="I321" s="968"/>
      <c r="J321" s="968"/>
      <c r="K321" s="968"/>
      <c r="L321" s="968"/>
      <c r="M321" s="968"/>
      <c r="N321" s="968"/>
      <c r="O321" s="968"/>
      <c r="P321" s="976"/>
      <c r="Q321" s="982"/>
      <c r="R321" s="982"/>
    </row>
    <row r="322" spans="1:18" ht="13.5" thickBot="1">
      <c r="A322" s="760" t="s">
        <v>72</v>
      </c>
      <c r="B322" s="719">
        <v>174549</v>
      </c>
      <c r="C322" s="720">
        <v>3710</v>
      </c>
      <c r="D322" s="721">
        <f t="shared" si="15"/>
        <v>47.048247978436656</v>
      </c>
      <c r="E322" s="966"/>
      <c r="F322" s="966"/>
      <c r="G322" s="966"/>
      <c r="H322" s="966"/>
      <c r="I322" s="966"/>
      <c r="J322" s="966"/>
      <c r="K322" s="966"/>
      <c r="L322" s="966"/>
      <c r="M322" s="966"/>
      <c r="N322" s="966"/>
      <c r="O322" s="966"/>
      <c r="P322" s="1008"/>
      <c r="Q322" s="982"/>
      <c r="R322" s="982"/>
    </row>
    <row r="323" spans="1:18">
      <c r="E323" s="40"/>
      <c r="F323" s="40"/>
      <c r="G323" s="40"/>
      <c r="H323" s="40"/>
      <c r="I323" s="40"/>
      <c r="J323" s="40"/>
      <c r="K323" s="40"/>
      <c r="L323" s="40"/>
      <c r="M323" s="40"/>
      <c r="N323" s="40"/>
      <c r="O323" s="40"/>
      <c r="P323" s="982"/>
      <c r="Q323" s="982"/>
      <c r="R323" s="982"/>
    </row>
    <row r="324" spans="1:18">
      <c r="E324" s="40"/>
      <c r="F324" s="40"/>
      <c r="G324" s="40"/>
      <c r="H324" s="40"/>
      <c r="I324" s="40"/>
      <c r="J324" s="40"/>
      <c r="K324" s="40"/>
      <c r="L324" s="40"/>
    </row>
    <row r="325" spans="1:18">
      <c r="E325" s="40"/>
      <c r="F325" s="40"/>
      <c r="G325" s="40"/>
      <c r="H325" s="40"/>
      <c r="I325" s="40"/>
      <c r="J325" s="40"/>
      <c r="K325" s="40"/>
      <c r="L325" s="40"/>
    </row>
    <row r="326" spans="1:18">
      <c r="E326" s="40"/>
      <c r="F326" s="40"/>
      <c r="G326" s="40"/>
      <c r="H326" s="40"/>
      <c r="I326" s="40"/>
      <c r="J326" s="40"/>
      <c r="K326" s="40"/>
      <c r="L326" s="40"/>
    </row>
    <row r="327" spans="1:18">
      <c r="E327" s="40"/>
      <c r="F327" s="40"/>
      <c r="G327" s="40"/>
      <c r="H327" s="40"/>
      <c r="I327" s="40"/>
      <c r="J327" s="40"/>
      <c r="K327" s="40"/>
      <c r="L327" s="40"/>
    </row>
    <row r="328" spans="1:18">
      <c r="E328" s="40"/>
      <c r="F328" s="40"/>
      <c r="G328" s="40"/>
      <c r="H328" s="40"/>
      <c r="I328" s="40"/>
      <c r="J328" s="40"/>
      <c r="K328" s="40"/>
      <c r="L328" s="40"/>
    </row>
    <row r="329" spans="1:18">
      <c r="E329" s="40"/>
      <c r="F329" s="40"/>
      <c r="G329" s="40"/>
      <c r="H329" s="40"/>
      <c r="I329" s="40"/>
      <c r="J329" s="40"/>
      <c r="K329" s="40"/>
      <c r="L329" s="40"/>
    </row>
    <row r="330" spans="1:18">
      <c r="E330" s="40"/>
      <c r="F330" s="40"/>
      <c r="G330" s="40"/>
      <c r="H330" s="40"/>
      <c r="I330" s="40"/>
      <c r="J330" s="40"/>
      <c r="K330" s="40"/>
      <c r="L330" s="40"/>
    </row>
    <row r="331" spans="1:18">
      <c r="E331" s="40"/>
      <c r="F331" s="40"/>
      <c r="G331" s="40"/>
      <c r="H331" s="40"/>
      <c r="I331" s="40"/>
      <c r="J331" s="40"/>
      <c r="K331" s="40"/>
      <c r="L331" s="40"/>
    </row>
    <row r="332" spans="1:18">
      <c r="E332" s="40"/>
      <c r="F332" s="40"/>
      <c r="G332" s="40"/>
      <c r="H332" s="40"/>
      <c r="I332" s="40"/>
      <c r="J332" s="40"/>
      <c r="K332" s="40"/>
      <c r="L332" s="40"/>
    </row>
    <row r="333" spans="1:18">
      <c r="E333" s="40"/>
      <c r="F333" s="40"/>
      <c r="G333" s="40"/>
      <c r="H333" s="40"/>
      <c r="I333" s="40"/>
      <c r="J333" s="40"/>
      <c r="K333" s="40"/>
      <c r="L333" s="40"/>
    </row>
    <row r="334" spans="1:18">
      <c r="E334" s="40"/>
      <c r="F334" s="40"/>
      <c r="G334" s="40"/>
      <c r="H334" s="40"/>
      <c r="I334" s="40"/>
      <c r="J334" s="40"/>
      <c r="K334" s="40"/>
      <c r="L334" s="40"/>
    </row>
    <row r="335" spans="1:18">
      <c r="E335" s="40"/>
      <c r="F335" s="40"/>
      <c r="G335" s="40"/>
      <c r="H335" s="40"/>
      <c r="I335" s="40"/>
      <c r="J335" s="40"/>
      <c r="K335" s="40"/>
      <c r="L335" s="40"/>
    </row>
    <row r="336" spans="1:18">
      <c r="E336" s="40"/>
      <c r="F336" s="40"/>
      <c r="G336" s="40"/>
      <c r="H336" s="40"/>
      <c r="I336" s="40"/>
      <c r="J336" s="40"/>
      <c r="K336" s="40"/>
      <c r="L336" s="40"/>
    </row>
    <row r="337" spans="5:12">
      <c r="E337" s="40"/>
      <c r="F337" s="40"/>
      <c r="G337" s="40"/>
      <c r="H337" s="40"/>
      <c r="I337" s="40"/>
      <c r="J337" s="40"/>
      <c r="K337" s="40"/>
      <c r="L337" s="40"/>
    </row>
    <row r="338" spans="5:12">
      <c r="E338" s="40"/>
      <c r="F338" s="40"/>
      <c r="G338" s="40"/>
      <c r="H338" s="40"/>
      <c r="I338" s="40"/>
      <c r="J338" s="40"/>
      <c r="K338" s="40"/>
      <c r="L338" s="40"/>
    </row>
    <row r="339" spans="5:12">
      <c r="E339" s="40"/>
      <c r="F339" s="40"/>
      <c r="G339" s="40"/>
      <c r="H339" s="40"/>
      <c r="I339" s="40"/>
      <c r="J339" s="40"/>
      <c r="K339" s="40"/>
      <c r="L339" s="40"/>
    </row>
    <row r="340" spans="5:12">
      <c r="E340" s="40"/>
      <c r="F340" s="40"/>
      <c r="G340" s="40"/>
      <c r="H340" s="40"/>
      <c r="I340" s="40"/>
      <c r="J340" s="40"/>
      <c r="K340" s="40"/>
      <c r="L340" s="40"/>
    </row>
    <row r="341" spans="5:12">
      <c r="E341" s="40"/>
      <c r="F341" s="40"/>
      <c r="G341" s="40"/>
      <c r="H341" s="40"/>
      <c r="I341" s="40"/>
      <c r="J341" s="40"/>
      <c r="K341" s="40"/>
      <c r="L341" s="40"/>
    </row>
    <row r="342" spans="5:12">
      <c r="E342" s="40"/>
      <c r="F342" s="40"/>
      <c r="G342" s="40"/>
      <c r="H342" s="40"/>
      <c r="I342" s="40"/>
      <c r="J342" s="40"/>
      <c r="K342" s="40"/>
      <c r="L342" s="40"/>
    </row>
    <row r="343" spans="5:12">
      <c r="E343" s="40"/>
      <c r="F343" s="40"/>
      <c r="G343" s="40"/>
      <c r="H343" s="40"/>
      <c r="I343" s="40"/>
      <c r="J343" s="40"/>
      <c r="K343" s="40"/>
      <c r="L343" s="40"/>
    </row>
    <row r="344" spans="5:12">
      <c r="E344" s="40"/>
      <c r="F344" s="40"/>
      <c r="G344" s="40"/>
      <c r="H344" s="40"/>
      <c r="I344" s="40"/>
      <c r="J344" s="40"/>
      <c r="K344" s="40"/>
      <c r="L344" s="40"/>
    </row>
    <row r="345" spans="5:12">
      <c r="E345" s="40"/>
      <c r="F345" s="40"/>
      <c r="G345" s="40"/>
      <c r="H345" s="40"/>
      <c r="I345" s="40"/>
      <c r="J345" s="40"/>
      <c r="K345" s="40"/>
      <c r="L345" s="40"/>
    </row>
    <row r="346" spans="5:12">
      <c r="E346" s="40"/>
      <c r="F346" s="40"/>
      <c r="G346" s="40"/>
      <c r="H346" s="40"/>
      <c r="I346" s="40"/>
      <c r="J346" s="40"/>
      <c r="K346" s="40"/>
      <c r="L346" s="40"/>
    </row>
    <row r="347" spans="5:12">
      <c r="E347" s="40"/>
      <c r="F347" s="40"/>
      <c r="G347" s="40"/>
      <c r="H347" s="40"/>
      <c r="I347" s="40"/>
      <c r="J347" s="40"/>
      <c r="K347" s="40"/>
      <c r="L347" s="40"/>
    </row>
    <row r="348" spans="5:12">
      <c r="E348" s="40"/>
      <c r="F348" s="40"/>
      <c r="G348" s="40"/>
      <c r="H348" s="40"/>
      <c r="I348" s="40"/>
      <c r="J348" s="40"/>
      <c r="K348" s="40"/>
      <c r="L348" s="40"/>
    </row>
    <row r="349" spans="5:12">
      <c r="E349" s="40"/>
      <c r="F349" s="40"/>
      <c r="G349" s="40"/>
      <c r="H349" s="40"/>
      <c r="I349" s="40"/>
      <c r="J349" s="40"/>
      <c r="K349" s="40"/>
      <c r="L349" s="40"/>
    </row>
    <row r="350" spans="5:12">
      <c r="E350" s="40"/>
      <c r="F350" s="40"/>
      <c r="G350" s="40"/>
      <c r="H350" s="40"/>
      <c r="I350" s="40"/>
      <c r="J350" s="40"/>
      <c r="K350" s="40"/>
      <c r="L350" s="40"/>
    </row>
    <row r="351" spans="5:12">
      <c r="E351" s="40"/>
      <c r="F351" s="40"/>
      <c r="G351" s="40"/>
      <c r="H351" s="40"/>
      <c r="I351" s="40"/>
      <c r="J351" s="40"/>
      <c r="K351" s="40"/>
      <c r="L351" s="40"/>
    </row>
    <row r="352" spans="5:12">
      <c r="E352" s="40"/>
      <c r="F352" s="40"/>
      <c r="G352" s="40"/>
      <c r="H352" s="40"/>
      <c r="I352" s="40"/>
      <c r="J352" s="40"/>
      <c r="K352" s="40"/>
      <c r="L352" s="40"/>
    </row>
    <row r="353" spans="5:12">
      <c r="E353" s="40"/>
      <c r="F353" s="40"/>
      <c r="G353" s="40"/>
      <c r="H353" s="40"/>
      <c r="I353" s="40"/>
      <c r="J353" s="40"/>
      <c r="K353" s="40"/>
      <c r="L353" s="40"/>
    </row>
    <row r="354" spans="5:12">
      <c r="E354" s="40"/>
      <c r="F354" s="40"/>
      <c r="G354" s="40"/>
      <c r="H354" s="40"/>
      <c r="I354" s="40"/>
      <c r="J354" s="40"/>
      <c r="K354" s="40"/>
      <c r="L354" s="40"/>
    </row>
    <row r="355" spans="5:12">
      <c r="E355" s="40"/>
      <c r="F355" s="40"/>
      <c r="G355" s="40"/>
      <c r="H355" s="40"/>
      <c r="I355" s="40"/>
      <c r="J355" s="40"/>
      <c r="K355" s="40"/>
      <c r="L355" s="40"/>
    </row>
    <row r="356" spans="5:12">
      <c r="E356" s="40"/>
      <c r="F356" s="40"/>
      <c r="G356" s="40"/>
      <c r="H356" s="40"/>
      <c r="I356" s="40"/>
      <c r="J356" s="40"/>
      <c r="K356" s="40"/>
      <c r="L356" s="40"/>
    </row>
    <row r="357" spans="5:12">
      <c r="E357" s="40"/>
      <c r="F357" s="40"/>
      <c r="G357" s="40"/>
      <c r="H357" s="40"/>
      <c r="I357" s="40"/>
      <c r="J357" s="40"/>
      <c r="K357" s="40"/>
      <c r="L357" s="40"/>
    </row>
    <row r="358" spans="5:12">
      <c r="E358" s="40"/>
      <c r="F358" s="40"/>
      <c r="G358" s="40"/>
      <c r="H358" s="40"/>
      <c r="I358" s="40"/>
      <c r="J358" s="40"/>
      <c r="K358" s="40"/>
      <c r="L358" s="40"/>
    </row>
    <row r="359" spans="5:12">
      <c r="E359" s="40"/>
      <c r="F359" s="40"/>
      <c r="G359" s="40"/>
      <c r="H359" s="40"/>
      <c r="I359" s="40"/>
      <c r="J359" s="40"/>
      <c r="K359" s="40"/>
      <c r="L359" s="40"/>
    </row>
    <row r="360" spans="5:12">
      <c r="E360" s="40"/>
      <c r="F360" s="40"/>
      <c r="G360" s="40"/>
      <c r="H360" s="40"/>
      <c r="I360" s="40"/>
      <c r="J360" s="40"/>
      <c r="K360" s="40"/>
      <c r="L360" s="40"/>
    </row>
    <row r="361" spans="5:12">
      <c r="E361" s="40"/>
      <c r="F361" s="40"/>
      <c r="G361" s="40"/>
      <c r="H361" s="40"/>
      <c r="I361" s="40"/>
      <c r="J361" s="40"/>
      <c r="K361" s="40"/>
      <c r="L361" s="40"/>
    </row>
    <row r="362" spans="5:12">
      <c r="E362" s="40"/>
      <c r="F362" s="40"/>
      <c r="G362" s="40"/>
      <c r="H362" s="40"/>
      <c r="I362" s="40"/>
      <c r="J362" s="40"/>
      <c r="K362" s="40"/>
      <c r="L362" s="40"/>
    </row>
    <row r="363" spans="5:12">
      <c r="E363" s="40"/>
      <c r="F363" s="40"/>
      <c r="G363" s="40"/>
      <c r="H363" s="40"/>
      <c r="I363" s="40"/>
      <c r="J363" s="40"/>
      <c r="K363" s="40"/>
      <c r="L363" s="40"/>
    </row>
    <row r="364" spans="5:12">
      <c r="E364" s="40"/>
      <c r="F364" s="40"/>
      <c r="G364" s="40"/>
      <c r="H364" s="40"/>
      <c r="I364" s="40"/>
      <c r="J364" s="40"/>
      <c r="K364" s="40"/>
      <c r="L364" s="40"/>
    </row>
    <row r="365" spans="5:12">
      <c r="E365" s="40"/>
      <c r="F365" s="40"/>
      <c r="G365" s="40"/>
      <c r="H365" s="40"/>
      <c r="I365" s="40"/>
      <c r="J365" s="40"/>
      <c r="K365" s="40"/>
      <c r="L365" s="40"/>
    </row>
    <row r="366" spans="5:12">
      <c r="E366" s="40"/>
      <c r="F366" s="40"/>
      <c r="G366" s="40"/>
      <c r="H366" s="40"/>
      <c r="I366" s="40"/>
      <c r="J366" s="40"/>
      <c r="K366" s="40"/>
      <c r="L366" s="40"/>
    </row>
    <row r="367" spans="5:12">
      <c r="E367" s="40"/>
      <c r="F367" s="40"/>
      <c r="G367" s="40"/>
      <c r="H367" s="40"/>
      <c r="I367" s="40"/>
      <c r="J367" s="40"/>
      <c r="K367" s="40"/>
      <c r="L367" s="40"/>
    </row>
    <row r="368" spans="5:12">
      <c r="E368" s="40"/>
      <c r="F368" s="40"/>
      <c r="G368" s="40"/>
      <c r="H368" s="40"/>
      <c r="I368" s="40"/>
      <c r="J368" s="40"/>
      <c r="K368" s="40"/>
      <c r="L368" s="40"/>
    </row>
    <row r="369" spans="5:12">
      <c r="E369" s="40"/>
      <c r="F369" s="40"/>
      <c r="G369" s="40"/>
      <c r="H369" s="40"/>
      <c r="I369" s="40"/>
      <c r="J369" s="40"/>
      <c r="K369" s="40"/>
      <c r="L369" s="40"/>
    </row>
    <row r="370" spans="5:12">
      <c r="E370" s="40"/>
      <c r="F370" s="40"/>
      <c r="G370" s="40"/>
      <c r="H370" s="40"/>
      <c r="I370" s="40"/>
      <c r="J370" s="40"/>
      <c r="K370" s="40"/>
      <c r="L370" s="40"/>
    </row>
    <row r="371" spans="5:12">
      <c r="E371" s="40"/>
      <c r="F371" s="40"/>
      <c r="G371" s="40"/>
      <c r="H371" s="40"/>
      <c r="I371" s="40"/>
      <c r="J371" s="40"/>
      <c r="K371" s="40"/>
      <c r="L371" s="40"/>
    </row>
    <row r="372" spans="5:12">
      <c r="E372" s="40"/>
      <c r="F372" s="40"/>
      <c r="G372" s="40"/>
      <c r="H372" s="40"/>
      <c r="I372" s="40"/>
      <c r="J372" s="40"/>
      <c r="K372" s="40"/>
      <c r="L372" s="40"/>
    </row>
    <row r="373" spans="5:12">
      <c r="E373" s="40"/>
      <c r="F373" s="40"/>
      <c r="G373" s="40"/>
      <c r="H373" s="40"/>
      <c r="I373" s="40"/>
      <c r="J373" s="40"/>
      <c r="K373" s="40"/>
      <c r="L373" s="40"/>
    </row>
    <row r="374" spans="5:12">
      <c r="E374" s="40"/>
      <c r="F374" s="40"/>
      <c r="G374" s="40"/>
      <c r="H374" s="40"/>
      <c r="I374" s="40"/>
      <c r="J374" s="40"/>
      <c r="K374" s="40"/>
      <c r="L374" s="40"/>
    </row>
    <row r="375" spans="5:12">
      <c r="E375" s="40"/>
      <c r="F375" s="40"/>
      <c r="G375" s="40"/>
      <c r="H375" s="40"/>
      <c r="I375" s="40"/>
      <c r="J375" s="40"/>
      <c r="K375" s="40"/>
      <c r="L375" s="40"/>
    </row>
    <row r="376" spans="5:12">
      <c r="E376" s="40"/>
      <c r="F376" s="40"/>
      <c r="G376" s="40"/>
      <c r="H376" s="40"/>
      <c r="I376" s="40"/>
      <c r="J376" s="40"/>
      <c r="K376" s="40"/>
      <c r="L376" s="40"/>
    </row>
    <row r="377" spans="5:12">
      <c r="E377" s="40"/>
      <c r="F377" s="40"/>
      <c r="G377" s="40"/>
      <c r="H377" s="40"/>
      <c r="I377" s="40"/>
      <c r="J377" s="40"/>
      <c r="K377" s="40"/>
      <c r="L377" s="40"/>
    </row>
    <row r="378" spans="5:12">
      <c r="E378" s="40"/>
      <c r="F378" s="40"/>
      <c r="G378" s="40"/>
      <c r="H378" s="40"/>
      <c r="I378" s="40"/>
      <c r="J378" s="40"/>
      <c r="K378" s="40"/>
      <c r="L378" s="40"/>
    </row>
    <row r="379" spans="5:12">
      <c r="E379" s="40"/>
      <c r="F379" s="40"/>
      <c r="G379" s="40"/>
      <c r="H379" s="40"/>
      <c r="I379" s="40"/>
      <c r="J379" s="40"/>
      <c r="K379" s="40"/>
      <c r="L379" s="40"/>
    </row>
    <row r="380" spans="5:12">
      <c r="E380" s="40"/>
      <c r="F380" s="40"/>
      <c r="G380" s="40"/>
      <c r="H380" s="40"/>
      <c r="I380" s="40"/>
      <c r="J380" s="40"/>
      <c r="K380" s="40"/>
      <c r="L380" s="40"/>
    </row>
    <row r="381" spans="5:12">
      <c r="E381" s="40"/>
      <c r="F381" s="40"/>
      <c r="G381" s="40"/>
      <c r="H381" s="40"/>
      <c r="I381" s="40"/>
      <c r="J381" s="40"/>
      <c r="K381" s="40"/>
      <c r="L381" s="40"/>
    </row>
    <row r="382" spans="5:12">
      <c r="E382" s="40"/>
      <c r="F382" s="40"/>
      <c r="G382" s="40"/>
      <c r="H382" s="40"/>
      <c r="I382" s="40"/>
      <c r="J382" s="40"/>
      <c r="K382" s="40"/>
      <c r="L382" s="40"/>
    </row>
    <row r="383" spans="5:12">
      <c r="E383" s="40"/>
      <c r="F383" s="40"/>
      <c r="G383" s="40"/>
      <c r="H383" s="40"/>
      <c r="I383" s="40"/>
      <c r="J383" s="40"/>
      <c r="K383" s="40"/>
      <c r="L383" s="40"/>
    </row>
    <row r="384" spans="5:12">
      <c r="E384" s="40"/>
      <c r="F384" s="40"/>
      <c r="G384" s="40"/>
      <c r="H384" s="40"/>
      <c r="I384" s="40"/>
      <c r="J384" s="40"/>
      <c r="K384" s="40"/>
      <c r="L384" s="40"/>
    </row>
    <row r="385" spans="5:12">
      <c r="E385" s="40"/>
      <c r="F385" s="40"/>
      <c r="G385" s="40"/>
      <c r="H385" s="40"/>
      <c r="I385" s="40"/>
      <c r="J385" s="40"/>
      <c r="K385" s="40"/>
      <c r="L385" s="40"/>
    </row>
    <row r="386" spans="5:12">
      <c r="E386" s="40"/>
      <c r="F386" s="40"/>
      <c r="G386" s="40"/>
      <c r="H386" s="40"/>
      <c r="I386" s="40"/>
      <c r="J386" s="40"/>
      <c r="K386" s="40"/>
      <c r="L386" s="40"/>
    </row>
    <row r="387" spans="5:12">
      <c r="E387" s="40"/>
      <c r="F387" s="40"/>
      <c r="G387" s="40"/>
      <c r="H387" s="40"/>
      <c r="I387" s="40"/>
      <c r="J387" s="40"/>
      <c r="K387" s="40"/>
      <c r="L387" s="40"/>
    </row>
    <row r="388" spans="5:12">
      <c r="E388" s="40"/>
      <c r="F388" s="40"/>
      <c r="G388" s="40"/>
      <c r="H388" s="40"/>
      <c r="I388" s="40"/>
      <c r="J388" s="40"/>
      <c r="K388" s="40"/>
      <c r="L388" s="40"/>
    </row>
    <row r="389" spans="5:12">
      <c r="E389" s="40"/>
      <c r="F389" s="40"/>
      <c r="G389" s="40"/>
      <c r="H389" s="40"/>
      <c r="I389" s="40"/>
      <c r="J389" s="40"/>
      <c r="K389" s="40"/>
      <c r="L389" s="40"/>
    </row>
  </sheetData>
  <sheetProtection selectLockedCells="1" selectUnlockedCells="1"/>
  <mergeCells count="210">
    <mergeCell ref="B295:D295"/>
    <mergeCell ref="B304:D304"/>
    <mergeCell ref="B313:D313"/>
    <mergeCell ref="B253:G253"/>
    <mergeCell ref="B254:G254"/>
    <mergeCell ref="H253:M253"/>
    <mergeCell ref="H254:M254"/>
    <mergeCell ref="A264:B264"/>
    <mergeCell ref="B6:F6"/>
    <mergeCell ref="G6:K6"/>
    <mergeCell ref="A7:A8"/>
    <mergeCell ref="A33:G33"/>
    <mergeCell ref="A34:A36"/>
    <mergeCell ref="B34:B36"/>
    <mergeCell ref="C34:H34"/>
    <mergeCell ref="I34:I36"/>
    <mergeCell ref="G35:H35"/>
    <mergeCell ref="F20:G20"/>
    <mergeCell ref="H20:H22"/>
    <mergeCell ref="J48:K48"/>
    <mergeCell ref="B54:C54"/>
    <mergeCell ref="D54:E54"/>
    <mergeCell ref="F54:G54"/>
    <mergeCell ref="H54:I54"/>
    <mergeCell ref="J54:K54"/>
    <mergeCell ref="J34:O34"/>
    <mergeCell ref="A86:A88"/>
    <mergeCell ref="P34:P36"/>
    <mergeCell ref="J35:K35"/>
    <mergeCell ref="L35:M35"/>
    <mergeCell ref="N35:O35"/>
    <mergeCell ref="E35:F35"/>
    <mergeCell ref="C35:D35"/>
    <mergeCell ref="B48:C48"/>
    <mergeCell ref="D48:E48"/>
    <mergeCell ref="F48:G48"/>
    <mergeCell ref="H48:I48"/>
    <mergeCell ref="B57:C57"/>
    <mergeCell ref="D57:E57"/>
    <mergeCell ref="F57:G57"/>
    <mergeCell ref="H57:I57"/>
    <mergeCell ref="J57:K57"/>
    <mergeCell ref="A68:F68"/>
    <mergeCell ref="E72:F72"/>
    <mergeCell ref="G72:G74"/>
    <mergeCell ref="A72:A74"/>
    <mergeCell ref="B72:C72"/>
    <mergeCell ref="D72:D74"/>
    <mergeCell ref="B100:C100"/>
    <mergeCell ref="D100:E100"/>
    <mergeCell ref="F100:G100"/>
    <mergeCell ref="H100:I100"/>
    <mergeCell ref="J100:K100"/>
    <mergeCell ref="L100:M100"/>
    <mergeCell ref="O86:O88"/>
    <mergeCell ref="I87:J87"/>
    <mergeCell ref="K87:L87"/>
    <mergeCell ref="M87:N87"/>
    <mergeCell ref="B86:G86"/>
    <mergeCell ref="H86:H88"/>
    <mergeCell ref="I86:N86"/>
    <mergeCell ref="F87:G87"/>
    <mergeCell ref="D87:E87"/>
    <mergeCell ref="B87:C87"/>
    <mergeCell ref="B106:C106"/>
    <mergeCell ref="D106:E106"/>
    <mergeCell ref="F106:G106"/>
    <mergeCell ref="H106:I106"/>
    <mergeCell ref="J106:K106"/>
    <mergeCell ref="B107:C107"/>
    <mergeCell ref="D107:E107"/>
    <mergeCell ref="F107:G107"/>
    <mergeCell ref="H107:I107"/>
    <mergeCell ref="J107:K107"/>
    <mergeCell ref="B111:C111"/>
    <mergeCell ref="D111:E111"/>
    <mergeCell ref="F111:G111"/>
    <mergeCell ref="H111:I111"/>
    <mergeCell ref="J111:K111"/>
    <mergeCell ref="B114:C114"/>
    <mergeCell ref="D114:E114"/>
    <mergeCell ref="F114:G114"/>
    <mergeCell ref="H114:I114"/>
    <mergeCell ref="J114:K114"/>
    <mergeCell ref="B118:C118"/>
    <mergeCell ref="D118:E118"/>
    <mergeCell ref="F118:G118"/>
    <mergeCell ref="H118:I118"/>
    <mergeCell ref="J118:K118"/>
    <mergeCell ref="B119:C119"/>
    <mergeCell ref="D119:E119"/>
    <mergeCell ref="F119:G119"/>
    <mergeCell ref="H119:I119"/>
    <mergeCell ref="J119:K119"/>
    <mergeCell ref="P133:P135"/>
    <mergeCell ref="C134:D134"/>
    <mergeCell ref="E134:F134"/>
    <mergeCell ref="G134:H134"/>
    <mergeCell ref="J134:K134"/>
    <mergeCell ref="L134:M134"/>
    <mergeCell ref="N134:O134"/>
    <mergeCell ref="A133:A135"/>
    <mergeCell ref="B133:B135"/>
    <mergeCell ref="C133:H133"/>
    <mergeCell ref="I133:I135"/>
    <mergeCell ref="J133:O133"/>
    <mergeCell ref="J173:K173"/>
    <mergeCell ref="A194:A196"/>
    <mergeCell ref="B194:G194"/>
    <mergeCell ref="H194:H196"/>
    <mergeCell ref="I194:N194"/>
    <mergeCell ref="P158:P160"/>
    <mergeCell ref="C159:D159"/>
    <mergeCell ref="E159:F159"/>
    <mergeCell ref="G159:H159"/>
    <mergeCell ref="J159:K159"/>
    <mergeCell ref="L159:M159"/>
    <mergeCell ref="N159:O159"/>
    <mergeCell ref="A158:A160"/>
    <mergeCell ref="B158:B160"/>
    <mergeCell ref="C158:H158"/>
    <mergeCell ref="I158:I160"/>
    <mergeCell ref="J158:O158"/>
    <mergeCell ref="E184:E185"/>
    <mergeCell ref="F184:F185"/>
    <mergeCell ref="E183:F183"/>
    <mergeCell ref="G183:G185"/>
    <mergeCell ref="B184:B185"/>
    <mergeCell ref="C184:C185"/>
    <mergeCell ref="A183:A185"/>
    <mergeCell ref="A204:B204"/>
    <mergeCell ref="A205:A206"/>
    <mergeCell ref="B205:D205"/>
    <mergeCell ref="E205:G205"/>
    <mergeCell ref="H205:J205"/>
    <mergeCell ref="O194:O196"/>
    <mergeCell ref="B195:C195"/>
    <mergeCell ref="D195:E195"/>
    <mergeCell ref="F195:G195"/>
    <mergeCell ref="I195:J195"/>
    <mergeCell ref="K195:L195"/>
    <mergeCell ref="M195:N195"/>
    <mergeCell ref="F231:G231"/>
    <mergeCell ref="H231:I231"/>
    <mergeCell ref="D219:D220"/>
    <mergeCell ref="E219:E220"/>
    <mergeCell ref="F219:F220"/>
    <mergeCell ref="G219:G220"/>
    <mergeCell ref="H219:H220"/>
    <mergeCell ref="I219:I220"/>
    <mergeCell ref="A214:F214"/>
    <mergeCell ref="C217:F217"/>
    <mergeCell ref="G217:J217"/>
    <mergeCell ref="A218:A220"/>
    <mergeCell ref="B218:B220"/>
    <mergeCell ref="C218:D218"/>
    <mergeCell ref="E218:F218"/>
    <mergeCell ref="G218:H218"/>
    <mergeCell ref="I218:J218"/>
    <mergeCell ref="C219:C220"/>
    <mergeCell ref="M244:M245"/>
    <mergeCell ref="B257:C257"/>
    <mergeCell ref="D257:E257"/>
    <mergeCell ref="A19:G19"/>
    <mergeCell ref="A20:A22"/>
    <mergeCell ref="B20:B22"/>
    <mergeCell ref="C20:D20"/>
    <mergeCell ref="E20:E22"/>
    <mergeCell ref="B243:G243"/>
    <mergeCell ref="H243:M243"/>
    <mergeCell ref="A244:A245"/>
    <mergeCell ref="B244:C244"/>
    <mergeCell ref="D244:D245"/>
    <mergeCell ref="E244:F244"/>
    <mergeCell ref="G244:G245"/>
    <mergeCell ref="H244:I244"/>
    <mergeCell ref="J244:J245"/>
    <mergeCell ref="K244:L244"/>
    <mergeCell ref="J219:J220"/>
    <mergeCell ref="B230:E230"/>
    <mergeCell ref="F230:I230"/>
    <mergeCell ref="A231:A232"/>
    <mergeCell ref="B231:C231"/>
    <mergeCell ref="D231:E231"/>
    <mergeCell ref="F124:F125"/>
    <mergeCell ref="G124:G125"/>
    <mergeCell ref="A143:A145"/>
    <mergeCell ref="B143:B145"/>
    <mergeCell ref="C143:D143"/>
    <mergeCell ref="F123:G123"/>
    <mergeCell ref="H123:H125"/>
    <mergeCell ref="C124:C125"/>
    <mergeCell ref="D124:D125"/>
    <mergeCell ref="A123:A125"/>
    <mergeCell ref="B123:B125"/>
    <mergeCell ref="C123:D123"/>
    <mergeCell ref="E123:E125"/>
    <mergeCell ref="F144:F145"/>
    <mergeCell ref="G144:G145"/>
    <mergeCell ref="B183:C183"/>
    <mergeCell ref="D183:D185"/>
    <mergeCell ref="E143:E145"/>
    <mergeCell ref="F143:G143"/>
    <mergeCell ref="B173:C173"/>
    <mergeCell ref="D173:E173"/>
    <mergeCell ref="F173:G173"/>
    <mergeCell ref="H143:H145"/>
    <mergeCell ref="C144:C145"/>
    <mergeCell ref="D144:D145"/>
    <mergeCell ref="H173:I173"/>
  </mergeCells>
  <hyperlinks>
    <hyperlink ref="H1" location="Contents!A1" display="🏠 Contents" xr:uid="{3149F7D3-0C69-42D5-87E5-A9B8EB44730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9E873-70F2-4ABC-82C6-4EB64D07F555}">
  <sheetPr>
    <tabColor rgb="FF007A45"/>
  </sheetPr>
  <dimension ref="A1:Q86"/>
  <sheetViews>
    <sheetView showGridLines="0" zoomScaleNormal="100" workbookViewId="0">
      <pane ySplit="1" topLeftCell="A2" activePane="bottomLeft" state="frozen"/>
      <selection pane="bottomLeft" activeCell="A93" sqref="A93"/>
      <selection activeCell="H1" sqref="H1"/>
    </sheetView>
  </sheetViews>
  <sheetFormatPr defaultColWidth="8.7109375" defaultRowHeight="12.75"/>
  <cols>
    <col min="1" max="1" width="37" style="33" customWidth="1"/>
    <col min="2" max="2" width="16.7109375" style="33" customWidth="1"/>
    <col min="3" max="7" width="14.42578125" style="33" customWidth="1"/>
    <col min="8" max="8" width="17.7109375" style="33" customWidth="1"/>
    <col min="9" max="10" width="14.42578125" style="33" customWidth="1"/>
    <col min="11" max="16384" width="8.7109375" style="33"/>
  </cols>
  <sheetData>
    <row r="1" spans="1:15" s="38" customFormat="1" ht="30" customHeight="1">
      <c r="A1" s="74" t="s">
        <v>434</v>
      </c>
      <c r="B1" s="74"/>
      <c r="C1" s="74"/>
      <c r="D1" s="74"/>
      <c r="E1" s="74"/>
      <c r="F1" s="74"/>
      <c r="G1" s="74"/>
      <c r="H1" s="98" t="s">
        <v>30</v>
      </c>
      <c r="I1" s="233"/>
      <c r="J1" s="233"/>
      <c r="K1" s="32"/>
      <c r="L1" s="32"/>
      <c r="M1" s="32"/>
      <c r="N1" s="32"/>
      <c r="O1" s="32"/>
    </row>
    <row r="2" spans="1:15" ht="21" customHeight="1">
      <c r="A2" s="259" t="s">
        <v>1</v>
      </c>
      <c r="B2" s="234" t="s">
        <v>2</v>
      </c>
      <c r="C2" s="234" t="s">
        <v>3</v>
      </c>
      <c r="D2" s="234" t="s">
        <v>4</v>
      </c>
      <c r="E2" s="234" t="s">
        <v>5</v>
      </c>
      <c r="F2" s="234" t="s">
        <v>6</v>
      </c>
      <c r="G2" s="234" t="s">
        <v>7</v>
      </c>
      <c r="H2" s="235" t="s">
        <v>8</v>
      </c>
      <c r="I2" s="234" t="s">
        <v>9</v>
      </c>
      <c r="J2" s="234" t="s">
        <v>10</v>
      </c>
    </row>
    <row r="3" spans="1:15">
      <c r="A3" s="78"/>
      <c r="B3" s="73"/>
      <c r="C3" s="73"/>
      <c r="D3" s="73"/>
      <c r="E3" s="73"/>
      <c r="F3" s="73"/>
      <c r="G3" s="73"/>
      <c r="H3" s="73"/>
      <c r="I3" s="73"/>
      <c r="J3" s="73"/>
    </row>
    <row r="4" spans="1:15">
      <c r="A4" s="260" t="s">
        <v>435</v>
      </c>
      <c r="B4" s="236"/>
      <c r="C4" s="236"/>
      <c r="D4" s="236"/>
      <c r="E4" s="236"/>
      <c r="F4" s="236"/>
      <c r="G4" s="236"/>
      <c r="H4" s="956"/>
      <c r="I4" s="956"/>
      <c r="J4" s="956"/>
    </row>
    <row r="5" spans="1:15">
      <c r="A5" s="105" t="s">
        <v>252</v>
      </c>
      <c r="B5" s="105" t="s">
        <v>32</v>
      </c>
      <c r="C5" s="105" t="s">
        <v>74</v>
      </c>
      <c r="D5" s="105" t="s">
        <v>34</v>
      </c>
      <c r="E5" s="105" t="s">
        <v>35</v>
      </c>
      <c r="F5" s="105" t="s">
        <v>36</v>
      </c>
      <c r="G5" s="238" t="s">
        <v>37</v>
      </c>
      <c r="H5" s="1002"/>
      <c r="I5" s="1002"/>
      <c r="J5" s="1002"/>
    </row>
    <row r="6" spans="1:15">
      <c r="A6" s="115" t="s">
        <v>436</v>
      </c>
      <c r="B6" s="91" t="s">
        <v>42</v>
      </c>
      <c r="C6" s="215">
        <v>10</v>
      </c>
      <c r="D6" s="215">
        <v>9</v>
      </c>
      <c r="E6" s="215">
        <v>10</v>
      </c>
      <c r="F6" s="215">
        <v>10</v>
      </c>
      <c r="G6" s="239">
        <v>9</v>
      </c>
      <c r="H6" s="958"/>
      <c r="I6" s="958"/>
      <c r="J6" s="958"/>
    </row>
    <row r="7" spans="1:15">
      <c r="A7" s="115" t="s">
        <v>437</v>
      </c>
      <c r="B7" s="91" t="s">
        <v>42</v>
      </c>
      <c r="C7" s="215">
        <v>2</v>
      </c>
      <c r="D7" s="215">
        <v>3</v>
      </c>
      <c r="E7" s="215">
        <v>4</v>
      </c>
      <c r="F7" s="215">
        <v>4</v>
      </c>
      <c r="G7" s="239">
        <v>2</v>
      </c>
      <c r="H7" s="958"/>
      <c r="I7" s="958"/>
      <c r="J7" s="958"/>
    </row>
    <row r="8" spans="1:15">
      <c r="A8" s="115" t="s">
        <v>438</v>
      </c>
      <c r="B8" s="91" t="s">
        <v>42</v>
      </c>
      <c r="C8" s="215">
        <v>8</v>
      </c>
      <c r="D8" s="215">
        <v>6</v>
      </c>
      <c r="E8" s="215">
        <v>6</v>
      </c>
      <c r="F8" s="215">
        <v>6</v>
      </c>
      <c r="G8" s="239">
        <v>7</v>
      </c>
      <c r="H8" s="958"/>
      <c r="I8" s="958"/>
      <c r="J8" s="958"/>
    </row>
    <row r="9" spans="1:15">
      <c r="A9" s="115" t="s">
        <v>439</v>
      </c>
      <c r="B9" s="91" t="s">
        <v>42</v>
      </c>
      <c r="C9" s="215">
        <v>57</v>
      </c>
      <c r="D9" s="216">
        <v>60.56</v>
      </c>
      <c r="E9" s="216">
        <v>58</v>
      </c>
      <c r="F9" s="215">
        <v>59</v>
      </c>
      <c r="G9" s="239">
        <v>60</v>
      </c>
      <c r="H9" s="958"/>
      <c r="I9" s="958"/>
      <c r="J9" s="958"/>
    </row>
    <row r="10" spans="1:15">
      <c r="A10" s="115" t="s">
        <v>440</v>
      </c>
      <c r="B10" s="91" t="s">
        <v>42</v>
      </c>
      <c r="C10" s="217" t="s">
        <v>85</v>
      </c>
      <c r="D10" s="218" t="s">
        <v>85</v>
      </c>
      <c r="E10" s="215">
        <v>2</v>
      </c>
      <c r="F10" s="215">
        <v>2.67</v>
      </c>
      <c r="G10" s="239">
        <v>2.8</v>
      </c>
      <c r="H10" s="73"/>
      <c r="I10" s="73"/>
      <c r="J10" s="73"/>
    </row>
    <row r="11" spans="1:15">
      <c r="A11" s="115" t="s">
        <v>441</v>
      </c>
      <c r="B11" s="91" t="s">
        <v>42</v>
      </c>
      <c r="C11" s="215">
        <v>6</v>
      </c>
      <c r="D11" s="215">
        <v>6</v>
      </c>
      <c r="E11" s="215">
        <v>6</v>
      </c>
      <c r="F11" s="215">
        <v>6</v>
      </c>
      <c r="G11" s="239">
        <v>5</v>
      </c>
      <c r="H11" s="73"/>
      <c r="I11" s="73"/>
      <c r="J11" s="73"/>
    </row>
    <row r="12" spans="1:15">
      <c r="A12" s="115" t="s">
        <v>442</v>
      </c>
      <c r="B12" s="91" t="s">
        <v>42</v>
      </c>
      <c r="C12" s="215">
        <v>4</v>
      </c>
      <c r="D12" s="215">
        <v>9</v>
      </c>
      <c r="E12" s="215">
        <v>9</v>
      </c>
      <c r="F12" s="215">
        <v>7</v>
      </c>
      <c r="G12" s="239">
        <v>8</v>
      </c>
      <c r="H12" s="73"/>
      <c r="I12" s="73"/>
      <c r="J12" s="73"/>
    </row>
    <row r="13" spans="1:15">
      <c r="A13" s="115" t="s">
        <v>443</v>
      </c>
      <c r="B13" s="91" t="s">
        <v>44</v>
      </c>
      <c r="C13" s="219">
        <v>0.88</v>
      </c>
      <c r="D13" s="219">
        <v>0.91</v>
      </c>
      <c r="E13" s="219">
        <v>0.92</v>
      </c>
      <c r="F13" s="219">
        <v>0.91428571428571404</v>
      </c>
      <c r="G13" s="240">
        <v>0.98</v>
      </c>
      <c r="H13" s="958"/>
      <c r="I13" s="958"/>
      <c r="J13" s="958"/>
    </row>
    <row r="14" spans="1:15">
      <c r="A14" s="78"/>
      <c r="B14" s="73"/>
      <c r="C14" s="73"/>
      <c r="D14" s="73"/>
      <c r="E14" s="73"/>
      <c r="F14" s="73"/>
      <c r="G14" s="73"/>
      <c r="H14" s="958"/>
      <c r="I14" s="958"/>
      <c r="J14" s="958"/>
    </row>
    <row r="15" spans="1:15" ht="25.5">
      <c r="A15" s="260" t="s">
        <v>444</v>
      </c>
      <c r="B15" s="236"/>
      <c r="C15" s="236"/>
      <c r="D15" s="236"/>
      <c r="E15" s="236"/>
      <c r="F15" s="236"/>
      <c r="G15" s="236"/>
      <c r="H15" s="956"/>
      <c r="I15" s="956"/>
      <c r="J15" s="956"/>
    </row>
    <row r="16" spans="1:15">
      <c r="A16" s="105" t="s">
        <v>252</v>
      </c>
      <c r="B16" s="105" t="s">
        <v>32</v>
      </c>
      <c r="C16" s="105" t="s">
        <v>74</v>
      </c>
      <c r="D16" s="105" t="s">
        <v>34</v>
      </c>
      <c r="E16" s="105" t="s">
        <v>35</v>
      </c>
      <c r="F16" s="105" t="s">
        <v>36</v>
      </c>
      <c r="G16" s="238" t="s">
        <v>37</v>
      </c>
      <c r="H16" s="1002"/>
      <c r="I16" s="1002"/>
      <c r="J16" s="1002"/>
    </row>
    <row r="17" spans="1:10">
      <c r="A17" s="115" t="s">
        <v>445</v>
      </c>
      <c r="B17" s="91" t="s">
        <v>42</v>
      </c>
      <c r="C17" s="215">
        <v>3</v>
      </c>
      <c r="D17" s="215">
        <v>3</v>
      </c>
      <c r="E17" s="215">
        <v>5</v>
      </c>
      <c r="F17" s="215">
        <v>5</v>
      </c>
      <c r="G17" s="239">
        <v>5</v>
      </c>
      <c r="H17" s="958"/>
      <c r="I17" s="958"/>
      <c r="J17" s="958"/>
    </row>
    <row r="18" spans="1:10" ht="25.5">
      <c r="A18" s="115" t="s">
        <v>446</v>
      </c>
      <c r="B18" s="91" t="s">
        <v>42</v>
      </c>
      <c r="C18" s="215">
        <v>3</v>
      </c>
      <c r="D18" s="215">
        <v>3</v>
      </c>
      <c r="E18" s="215">
        <v>5</v>
      </c>
      <c r="F18" s="215">
        <v>2</v>
      </c>
      <c r="G18" s="239">
        <v>3</v>
      </c>
      <c r="H18" s="958"/>
      <c r="I18" s="958"/>
      <c r="J18" s="958"/>
    </row>
    <row r="19" spans="1:10">
      <c r="A19" s="115" t="s">
        <v>443</v>
      </c>
      <c r="B19" s="91" t="s">
        <v>44</v>
      </c>
      <c r="C19" s="216">
        <v>100</v>
      </c>
      <c r="D19" s="216">
        <v>100</v>
      </c>
      <c r="E19" s="215">
        <v>100</v>
      </c>
      <c r="F19" s="215">
        <v>100</v>
      </c>
      <c r="G19" s="239">
        <v>100</v>
      </c>
      <c r="H19" s="958"/>
      <c r="I19" s="958"/>
      <c r="J19" s="958"/>
    </row>
    <row r="20" spans="1:10" ht="46.5" customHeight="1">
      <c r="A20" s="1303" t="s">
        <v>447</v>
      </c>
      <c r="B20" s="1304"/>
      <c r="C20" s="1304"/>
      <c r="D20" s="1304"/>
      <c r="E20" s="1304"/>
      <c r="F20" s="1304"/>
      <c r="G20" s="1304"/>
      <c r="H20" s="974"/>
      <c r="I20" s="974"/>
      <c r="J20" s="974"/>
    </row>
    <row r="21" spans="1:10">
      <c r="A21" s="78"/>
      <c r="B21" s="73"/>
      <c r="C21" s="220"/>
      <c r="D21" s="220"/>
      <c r="E21" s="220"/>
      <c r="F21" s="220"/>
      <c r="G21" s="220"/>
      <c r="H21" s="958"/>
      <c r="I21" s="958"/>
      <c r="J21" s="958"/>
    </row>
    <row r="22" spans="1:10">
      <c r="A22" s="260" t="s">
        <v>448</v>
      </c>
      <c r="B22" s="236"/>
      <c r="C22" s="236"/>
      <c r="D22" s="236"/>
      <c r="E22" s="236"/>
      <c r="F22" s="236"/>
      <c r="G22" s="236"/>
      <c r="H22" s="956"/>
      <c r="I22" s="956"/>
      <c r="J22" s="956"/>
    </row>
    <row r="23" spans="1:10">
      <c r="A23" s="105" t="s">
        <v>252</v>
      </c>
      <c r="B23" s="105" t="s">
        <v>32</v>
      </c>
      <c r="C23" s="105" t="s">
        <v>74</v>
      </c>
      <c r="D23" s="105" t="s">
        <v>34</v>
      </c>
      <c r="E23" s="105" t="s">
        <v>35</v>
      </c>
      <c r="F23" s="105" t="s">
        <v>36</v>
      </c>
      <c r="G23" s="238" t="s">
        <v>37</v>
      </c>
      <c r="H23" s="1002"/>
      <c r="I23" s="1002"/>
      <c r="J23" s="1002"/>
    </row>
    <row r="24" spans="1:10">
      <c r="A24" s="115" t="s">
        <v>445</v>
      </c>
      <c r="B24" s="91" t="s">
        <v>42</v>
      </c>
      <c r="C24" s="215">
        <v>5</v>
      </c>
      <c r="D24" s="215">
        <v>4</v>
      </c>
      <c r="E24" s="215">
        <v>5</v>
      </c>
      <c r="F24" s="215">
        <v>5</v>
      </c>
      <c r="G24" s="239">
        <v>5</v>
      </c>
      <c r="H24" s="958"/>
      <c r="I24" s="958"/>
      <c r="J24" s="958"/>
    </row>
    <row r="25" spans="1:10" ht="25.5">
      <c r="A25" s="115" t="s">
        <v>446</v>
      </c>
      <c r="B25" s="91" t="s">
        <v>42</v>
      </c>
      <c r="C25" s="215">
        <v>2</v>
      </c>
      <c r="D25" s="215">
        <v>3</v>
      </c>
      <c r="E25" s="215">
        <v>4</v>
      </c>
      <c r="F25" s="215">
        <v>4</v>
      </c>
      <c r="G25" s="239">
        <v>4</v>
      </c>
      <c r="H25" s="958"/>
      <c r="I25" s="958"/>
      <c r="J25" s="958"/>
    </row>
    <row r="26" spans="1:10">
      <c r="A26" s="115" t="s">
        <v>443</v>
      </c>
      <c r="B26" s="91" t="s">
        <v>44</v>
      </c>
      <c r="C26" s="216">
        <v>80</v>
      </c>
      <c r="D26" s="216">
        <v>80</v>
      </c>
      <c r="E26" s="215">
        <v>95</v>
      </c>
      <c r="F26" s="215">
        <v>100</v>
      </c>
      <c r="G26" s="239">
        <v>100</v>
      </c>
      <c r="H26" s="958"/>
      <c r="I26" s="958"/>
      <c r="J26" s="958"/>
    </row>
    <row r="27" spans="1:10">
      <c r="A27" s="78"/>
      <c r="B27" s="73"/>
      <c r="C27" s="221"/>
      <c r="D27" s="221"/>
      <c r="E27" s="73"/>
      <c r="F27" s="73"/>
      <c r="G27" s="73"/>
      <c r="H27" s="958"/>
      <c r="I27" s="958"/>
      <c r="J27" s="958"/>
    </row>
    <row r="28" spans="1:10">
      <c r="A28" s="260" t="s">
        <v>449</v>
      </c>
      <c r="B28" s="236"/>
      <c r="C28" s="236"/>
      <c r="D28" s="236"/>
      <c r="E28" s="236"/>
      <c r="F28" s="236"/>
      <c r="G28" s="236"/>
      <c r="H28" s="956"/>
      <c r="I28" s="956"/>
      <c r="J28" s="956"/>
    </row>
    <row r="29" spans="1:10">
      <c r="A29" s="105" t="s">
        <v>252</v>
      </c>
      <c r="B29" s="105" t="s">
        <v>32</v>
      </c>
      <c r="C29" s="105" t="s">
        <v>74</v>
      </c>
      <c r="D29" s="105" t="s">
        <v>34</v>
      </c>
      <c r="E29" s="105" t="s">
        <v>35</v>
      </c>
      <c r="F29" s="105" t="s">
        <v>36</v>
      </c>
      <c r="G29" s="238" t="s">
        <v>37</v>
      </c>
      <c r="H29" s="1002"/>
      <c r="I29" s="1002"/>
      <c r="J29" s="1002"/>
    </row>
    <row r="30" spans="1:10">
      <c r="A30" s="115" t="s">
        <v>445</v>
      </c>
      <c r="B30" s="91" t="s">
        <v>42</v>
      </c>
      <c r="C30" s="215">
        <v>4</v>
      </c>
      <c r="D30" s="215">
        <v>4</v>
      </c>
      <c r="E30" s="215">
        <v>3</v>
      </c>
      <c r="F30" s="215">
        <v>3</v>
      </c>
      <c r="G30" s="239">
        <v>3</v>
      </c>
      <c r="H30" s="958"/>
      <c r="I30" s="958"/>
      <c r="J30" s="958"/>
    </row>
    <row r="31" spans="1:10" ht="25.5">
      <c r="A31" s="115" t="s">
        <v>446</v>
      </c>
      <c r="B31" s="91" t="s">
        <v>42</v>
      </c>
      <c r="C31" s="215">
        <v>1</v>
      </c>
      <c r="D31" s="215">
        <v>3</v>
      </c>
      <c r="E31" s="215">
        <v>3</v>
      </c>
      <c r="F31" s="215">
        <v>4</v>
      </c>
      <c r="G31" s="239">
        <v>4</v>
      </c>
      <c r="H31" s="958"/>
      <c r="I31" s="958"/>
      <c r="J31" s="958"/>
    </row>
    <row r="32" spans="1:10">
      <c r="A32" s="115" t="s">
        <v>443</v>
      </c>
      <c r="B32" s="91" t="s">
        <v>44</v>
      </c>
      <c r="C32" s="216">
        <v>100</v>
      </c>
      <c r="D32" s="222">
        <v>83</v>
      </c>
      <c r="E32" s="215">
        <v>100</v>
      </c>
      <c r="F32" s="215">
        <v>100</v>
      </c>
      <c r="G32" s="239">
        <v>100</v>
      </c>
      <c r="H32" s="958"/>
      <c r="I32" s="958"/>
      <c r="J32" s="958"/>
    </row>
    <row r="33" spans="1:10">
      <c r="A33" s="78"/>
      <c r="B33" s="73"/>
      <c r="C33" s="223"/>
      <c r="D33" s="224"/>
      <c r="E33" s="73"/>
      <c r="F33" s="73"/>
      <c r="G33" s="73"/>
      <c r="H33" s="958"/>
      <c r="I33" s="958"/>
      <c r="J33" s="958"/>
    </row>
    <row r="34" spans="1:10">
      <c r="A34" s="260" t="s">
        <v>450</v>
      </c>
      <c r="B34" s="236"/>
      <c r="C34" s="236"/>
      <c r="D34" s="236"/>
      <c r="E34" s="236"/>
      <c r="F34" s="236"/>
      <c r="G34" s="236"/>
      <c r="H34" s="956"/>
      <c r="I34" s="956"/>
      <c r="J34" s="956"/>
    </row>
    <row r="35" spans="1:10">
      <c r="A35" s="105" t="s">
        <v>252</v>
      </c>
      <c r="B35" s="105" t="s">
        <v>32</v>
      </c>
      <c r="C35" s="105" t="s">
        <v>74</v>
      </c>
      <c r="D35" s="105" t="s">
        <v>34</v>
      </c>
      <c r="E35" s="105" t="s">
        <v>35</v>
      </c>
      <c r="F35" s="105" t="s">
        <v>36</v>
      </c>
      <c r="G35" s="238" t="s">
        <v>37</v>
      </c>
      <c r="H35" s="1002"/>
      <c r="I35" s="1002"/>
      <c r="J35" s="1002"/>
    </row>
    <row r="36" spans="1:10">
      <c r="A36" s="115" t="s">
        <v>445</v>
      </c>
      <c r="B36" s="91" t="s">
        <v>42</v>
      </c>
      <c r="C36" s="215">
        <v>3</v>
      </c>
      <c r="D36" s="215">
        <v>3</v>
      </c>
      <c r="E36" s="215">
        <v>3</v>
      </c>
      <c r="F36" s="215">
        <v>3</v>
      </c>
      <c r="G36" s="239">
        <v>3</v>
      </c>
      <c r="H36" s="958"/>
      <c r="I36" s="958"/>
      <c r="J36" s="958"/>
    </row>
    <row r="37" spans="1:10" ht="25.5">
      <c r="A37" s="115" t="s">
        <v>446</v>
      </c>
      <c r="B37" s="91" t="s">
        <v>42</v>
      </c>
      <c r="C37" s="215">
        <v>4</v>
      </c>
      <c r="D37" s="215">
        <v>5</v>
      </c>
      <c r="E37" s="215">
        <v>6</v>
      </c>
      <c r="F37" s="215">
        <v>5</v>
      </c>
      <c r="G37" s="239">
        <v>6</v>
      </c>
      <c r="H37" s="958"/>
      <c r="I37" s="958"/>
      <c r="J37" s="958"/>
    </row>
    <row r="38" spans="1:10">
      <c r="A38" s="115" t="s">
        <v>443</v>
      </c>
      <c r="B38" s="91" t="s">
        <v>44</v>
      </c>
      <c r="C38" s="216">
        <v>100</v>
      </c>
      <c r="D38" s="216">
        <v>100</v>
      </c>
      <c r="E38" s="225">
        <v>94.44</v>
      </c>
      <c r="F38" s="215">
        <v>100</v>
      </c>
      <c r="G38" s="239">
        <v>100</v>
      </c>
      <c r="H38" s="958"/>
      <c r="I38" s="958"/>
      <c r="J38" s="958"/>
    </row>
    <row r="39" spans="1:10">
      <c r="A39" s="78"/>
      <c r="B39" s="73"/>
      <c r="C39" s="221"/>
      <c r="D39" s="221"/>
      <c r="E39" s="73"/>
      <c r="F39" s="73"/>
      <c r="G39" s="73"/>
      <c r="H39" s="958"/>
      <c r="I39" s="958"/>
      <c r="J39" s="958"/>
    </row>
    <row r="40" spans="1:10">
      <c r="A40" s="260" t="s">
        <v>451</v>
      </c>
      <c r="B40" s="236"/>
      <c r="C40" s="236"/>
      <c r="D40" s="236"/>
      <c r="E40" s="236"/>
      <c r="F40" s="236"/>
      <c r="G40" s="236"/>
      <c r="H40" s="956"/>
      <c r="I40" s="956"/>
      <c r="J40" s="956"/>
    </row>
    <row r="41" spans="1:10">
      <c r="A41" s="105" t="s">
        <v>252</v>
      </c>
      <c r="B41" s="105" t="s">
        <v>32</v>
      </c>
      <c r="C41" s="105" t="s">
        <v>74</v>
      </c>
      <c r="D41" s="105" t="s">
        <v>34</v>
      </c>
      <c r="E41" s="105" t="s">
        <v>35</v>
      </c>
      <c r="F41" s="105" t="s">
        <v>36</v>
      </c>
      <c r="G41" s="238" t="s">
        <v>37</v>
      </c>
      <c r="H41" s="1002"/>
      <c r="I41" s="1002"/>
      <c r="J41" s="1002"/>
    </row>
    <row r="42" spans="1:10">
      <c r="A42" s="115" t="s">
        <v>445</v>
      </c>
      <c r="B42" s="91" t="s">
        <v>42</v>
      </c>
      <c r="C42" s="215">
        <v>3</v>
      </c>
      <c r="D42" s="215">
        <v>3</v>
      </c>
      <c r="E42" s="215">
        <v>4</v>
      </c>
      <c r="F42" s="215">
        <v>4</v>
      </c>
      <c r="G42" s="239">
        <v>4</v>
      </c>
      <c r="H42" s="958"/>
      <c r="I42" s="958"/>
      <c r="J42" s="958"/>
    </row>
    <row r="43" spans="1:10" ht="25.5">
      <c r="A43" s="115" t="s">
        <v>446</v>
      </c>
      <c r="B43" s="91" t="s">
        <v>42</v>
      </c>
      <c r="C43" s="215">
        <v>3</v>
      </c>
      <c r="D43" s="215">
        <v>4</v>
      </c>
      <c r="E43" s="215">
        <v>3</v>
      </c>
      <c r="F43" s="215">
        <v>4</v>
      </c>
      <c r="G43" s="239">
        <v>4</v>
      </c>
      <c r="H43" s="958"/>
      <c r="I43" s="958"/>
      <c r="J43" s="958"/>
    </row>
    <row r="44" spans="1:10">
      <c r="A44" s="115" t="s">
        <v>443</v>
      </c>
      <c r="B44" s="91" t="s">
        <v>44</v>
      </c>
      <c r="C44" s="225">
        <v>78</v>
      </c>
      <c r="D44" s="226">
        <v>91</v>
      </c>
      <c r="E44" s="215">
        <v>100</v>
      </c>
      <c r="F44" s="215">
        <v>0.9375</v>
      </c>
      <c r="G44" s="239">
        <v>94</v>
      </c>
      <c r="H44" s="958"/>
      <c r="I44" s="958"/>
      <c r="J44" s="958"/>
    </row>
    <row r="45" spans="1:10" ht="51.6" customHeight="1">
      <c r="A45" s="1303" t="s">
        <v>447</v>
      </c>
      <c r="B45" s="1304"/>
      <c r="C45" s="1304"/>
      <c r="D45" s="1304"/>
      <c r="E45" s="1304"/>
      <c r="F45" s="1304"/>
      <c r="G45" s="1304"/>
      <c r="H45" s="974"/>
      <c r="I45" s="974"/>
      <c r="J45" s="974"/>
    </row>
    <row r="46" spans="1:10">
      <c r="A46" s="227"/>
      <c r="B46" s="207"/>
      <c r="C46" s="207"/>
      <c r="D46" s="207"/>
      <c r="E46" s="207"/>
      <c r="F46" s="207"/>
      <c r="G46" s="207"/>
      <c r="H46" s="958"/>
      <c r="I46" s="958"/>
      <c r="J46" s="958"/>
    </row>
    <row r="47" spans="1:10">
      <c r="A47" s="260" t="s">
        <v>452</v>
      </c>
      <c r="B47" s="236"/>
      <c r="C47" s="236"/>
      <c r="D47" s="236"/>
      <c r="E47" s="236"/>
      <c r="F47" s="236"/>
      <c r="G47" s="236"/>
      <c r="H47" s="956"/>
      <c r="I47" s="956"/>
      <c r="J47" s="956"/>
    </row>
    <row r="48" spans="1:10">
      <c r="A48" s="105" t="s">
        <v>252</v>
      </c>
      <c r="B48" s="105" t="s">
        <v>32</v>
      </c>
      <c r="C48" s="105" t="s">
        <v>33</v>
      </c>
      <c r="D48" s="105" t="s">
        <v>75</v>
      </c>
      <c r="E48" s="105" t="s">
        <v>62</v>
      </c>
      <c r="F48" s="105" t="s">
        <v>453</v>
      </c>
      <c r="G48" s="238" t="s">
        <v>37</v>
      </c>
      <c r="H48" s="1002"/>
      <c r="I48" s="1002"/>
      <c r="J48" s="1002"/>
    </row>
    <row r="49" spans="1:17">
      <c r="A49" s="115" t="s">
        <v>445</v>
      </c>
      <c r="B49" s="91" t="s">
        <v>42</v>
      </c>
      <c r="C49" s="215" t="s">
        <v>85</v>
      </c>
      <c r="D49" s="215" t="s">
        <v>85</v>
      </c>
      <c r="E49" s="215" t="s">
        <v>85</v>
      </c>
      <c r="F49" s="215">
        <v>6</v>
      </c>
      <c r="G49" s="241">
        <v>5</v>
      </c>
      <c r="H49" s="958"/>
      <c r="I49" s="958"/>
      <c r="J49" s="958"/>
    </row>
    <row r="50" spans="1:17" ht="25.5">
      <c r="A50" s="115" t="s">
        <v>446</v>
      </c>
      <c r="B50" s="91" t="s">
        <v>42</v>
      </c>
      <c r="C50" s="215" t="s">
        <v>85</v>
      </c>
      <c r="D50" s="215" t="s">
        <v>85</v>
      </c>
      <c r="E50" s="215" t="s">
        <v>85</v>
      </c>
      <c r="F50" s="215">
        <v>15</v>
      </c>
      <c r="G50" s="241">
        <v>17</v>
      </c>
      <c r="H50" s="958"/>
      <c r="I50" s="958"/>
      <c r="J50" s="958"/>
    </row>
    <row r="51" spans="1:17">
      <c r="A51" s="115" t="s">
        <v>443</v>
      </c>
      <c r="B51" s="91" t="s">
        <v>44</v>
      </c>
      <c r="C51" s="225" t="s">
        <v>85</v>
      </c>
      <c r="D51" s="226" t="s">
        <v>85</v>
      </c>
      <c r="E51" s="215" t="s">
        <v>85</v>
      </c>
      <c r="F51" s="215">
        <v>96</v>
      </c>
      <c r="G51" s="241">
        <v>96</v>
      </c>
      <c r="H51" s="73"/>
      <c r="I51" s="958"/>
      <c r="J51" s="958"/>
    </row>
    <row r="52" spans="1:17">
      <c r="A52" s="78"/>
      <c r="B52" s="73"/>
      <c r="C52" s="73"/>
      <c r="D52" s="73"/>
      <c r="E52" s="73"/>
      <c r="F52" s="73"/>
      <c r="G52" s="73"/>
      <c r="H52" s="73"/>
      <c r="I52" s="958"/>
      <c r="J52" s="958"/>
    </row>
    <row r="53" spans="1:17">
      <c r="A53" s="78"/>
      <c r="B53" s="73"/>
      <c r="C53" s="73"/>
      <c r="D53" s="73"/>
      <c r="E53" s="73"/>
      <c r="F53" s="73"/>
      <c r="G53" s="73"/>
      <c r="H53" s="73"/>
      <c r="I53" s="958"/>
      <c r="J53" s="958"/>
    </row>
    <row r="54" spans="1:17" ht="14.45" customHeight="1">
      <c r="A54" s="1297" t="s">
        <v>454</v>
      </c>
      <c r="B54" s="1291" t="s">
        <v>455</v>
      </c>
      <c r="C54" s="1291" t="s">
        <v>456</v>
      </c>
      <c r="D54" s="1291" t="s">
        <v>457</v>
      </c>
      <c r="E54" s="1291" t="s">
        <v>458</v>
      </c>
      <c r="F54" s="1291" t="s">
        <v>459</v>
      </c>
      <c r="G54" s="1291" t="s">
        <v>460</v>
      </c>
      <c r="H54" s="1291" t="s">
        <v>457</v>
      </c>
      <c r="I54" s="957" t="s">
        <v>461</v>
      </c>
      <c r="J54" s="957"/>
    </row>
    <row r="55" spans="1:17" ht="54" customHeight="1">
      <c r="A55" s="1298"/>
      <c r="B55" s="1292"/>
      <c r="C55" s="1292"/>
      <c r="D55" s="1292"/>
      <c r="E55" s="1292"/>
      <c r="F55" s="1292"/>
      <c r="G55" s="1292"/>
      <c r="H55" s="1292"/>
      <c r="I55" s="975" t="s">
        <v>461</v>
      </c>
      <c r="J55" s="958"/>
      <c r="K55" s="50"/>
      <c r="L55" s="50"/>
      <c r="M55" s="50"/>
      <c r="N55" s="50"/>
      <c r="O55" s="50"/>
      <c r="P55" s="50"/>
      <c r="Q55" s="50"/>
    </row>
    <row r="56" spans="1:17">
      <c r="A56" s="1293" t="s">
        <v>462</v>
      </c>
      <c r="B56" s="1295">
        <v>8</v>
      </c>
      <c r="C56" s="1295">
        <v>8</v>
      </c>
      <c r="D56" s="1296">
        <f>C56/B56</f>
        <v>1</v>
      </c>
      <c r="E56" s="228" t="s">
        <v>463</v>
      </c>
      <c r="F56" s="228">
        <v>3</v>
      </c>
      <c r="G56" s="243">
        <v>3</v>
      </c>
      <c r="H56" s="244">
        <f>G56/F56</f>
        <v>1</v>
      </c>
      <c r="I56" s="975" t="s">
        <v>461</v>
      </c>
      <c r="J56" s="958"/>
    </row>
    <row r="57" spans="1:17" ht="13.5" thickBot="1">
      <c r="A57" s="1294"/>
      <c r="B57" s="1295"/>
      <c r="C57" s="1295"/>
      <c r="D57" s="1296"/>
      <c r="E57" s="213" t="s">
        <v>464</v>
      </c>
      <c r="F57" s="213" t="s">
        <v>465</v>
      </c>
      <c r="G57" s="245" t="s">
        <v>465</v>
      </c>
      <c r="H57" s="245" t="s">
        <v>466</v>
      </c>
      <c r="I57" s="975" t="s">
        <v>461</v>
      </c>
      <c r="J57" s="958"/>
    </row>
    <row r="58" spans="1:17">
      <c r="A58" s="1293" t="s">
        <v>467</v>
      </c>
      <c r="B58" s="1299">
        <v>8</v>
      </c>
      <c r="C58" s="1299">
        <v>8</v>
      </c>
      <c r="D58" s="1301">
        <f>C58/B58</f>
        <v>1</v>
      </c>
      <c r="E58" s="229" t="s">
        <v>463</v>
      </c>
      <c r="F58" s="229">
        <v>3</v>
      </c>
      <c r="G58" s="246">
        <v>3</v>
      </c>
      <c r="H58" s="247">
        <f>G58/F58</f>
        <v>1</v>
      </c>
      <c r="I58" s="975" t="s">
        <v>461</v>
      </c>
      <c r="J58" s="958"/>
    </row>
    <row r="59" spans="1:17">
      <c r="A59" s="1293"/>
      <c r="B59" s="1295"/>
      <c r="C59" s="1295"/>
      <c r="D59" s="1296"/>
      <c r="E59" s="228" t="s">
        <v>468</v>
      </c>
      <c r="F59" s="228">
        <v>4</v>
      </c>
      <c r="G59" s="243">
        <v>3</v>
      </c>
      <c r="H59" s="248">
        <f>G59/F59</f>
        <v>0.75</v>
      </c>
      <c r="I59" s="975" t="s">
        <v>461</v>
      </c>
      <c r="J59" s="958"/>
    </row>
    <row r="60" spans="1:17">
      <c r="A60" s="1293"/>
      <c r="B60" s="1295"/>
      <c r="C60" s="1295"/>
      <c r="D60" s="1296"/>
      <c r="E60" s="228" t="s">
        <v>469</v>
      </c>
      <c r="F60" s="228" t="s">
        <v>470</v>
      </c>
      <c r="G60" s="243" t="s">
        <v>470</v>
      </c>
      <c r="H60" s="249" t="s">
        <v>466</v>
      </c>
      <c r="I60" s="975" t="s">
        <v>461</v>
      </c>
      <c r="J60" s="958"/>
    </row>
    <row r="61" spans="1:17" ht="13.5" thickBot="1">
      <c r="A61" s="1294"/>
      <c r="B61" s="1300"/>
      <c r="C61" s="1300"/>
      <c r="D61" s="1302"/>
      <c r="E61" s="230" t="s">
        <v>471</v>
      </c>
      <c r="F61" s="230">
        <v>17</v>
      </c>
      <c r="G61" s="250">
        <v>17</v>
      </c>
      <c r="H61" s="251">
        <f>G61/F61</f>
        <v>1</v>
      </c>
      <c r="I61" s="975" t="s">
        <v>461</v>
      </c>
      <c r="J61" s="958"/>
    </row>
    <row r="62" spans="1:17">
      <c r="A62" s="1293" t="s">
        <v>472</v>
      </c>
      <c r="B62" s="1299">
        <v>8</v>
      </c>
      <c r="C62" s="1299">
        <v>8</v>
      </c>
      <c r="D62" s="1301">
        <f>C62/B62</f>
        <v>1</v>
      </c>
      <c r="E62" s="229" t="s">
        <v>463</v>
      </c>
      <c r="F62" s="229">
        <v>3</v>
      </c>
      <c r="G62" s="246">
        <v>3</v>
      </c>
      <c r="H62" s="247">
        <f>G62/F62</f>
        <v>1</v>
      </c>
      <c r="I62" s="975" t="s">
        <v>461</v>
      </c>
      <c r="J62" s="958"/>
    </row>
    <row r="63" spans="1:17">
      <c r="A63" s="1293"/>
      <c r="B63" s="1295"/>
      <c r="C63" s="1295"/>
      <c r="D63" s="1296"/>
      <c r="E63" s="228" t="s">
        <v>473</v>
      </c>
      <c r="F63" s="228" t="s">
        <v>465</v>
      </c>
      <c r="G63" s="243" t="s">
        <v>465</v>
      </c>
      <c r="H63" s="249" t="s">
        <v>466</v>
      </c>
      <c r="I63" s="975" t="s">
        <v>461</v>
      </c>
      <c r="J63" s="958"/>
    </row>
    <row r="64" spans="1:17" ht="13.5" thickBot="1">
      <c r="A64" s="1294"/>
      <c r="B64" s="1300"/>
      <c r="C64" s="1300"/>
      <c r="D64" s="1302"/>
      <c r="E64" s="230" t="s">
        <v>471</v>
      </c>
      <c r="F64" s="230">
        <v>17</v>
      </c>
      <c r="G64" s="250">
        <v>16</v>
      </c>
      <c r="H64" s="252">
        <f>G64/F64</f>
        <v>0.94117647058823528</v>
      </c>
      <c r="I64" s="975" t="s">
        <v>461</v>
      </c>
      <c r="J64" s="958"/>
    </row>
    <row r="65" spans="1:10">
      <c r="A65" s="1293" t="s">
        <v>474</v>
      </c>
      <c r="B65" s="1299">
        <v>8</v>
      </c>
      <c r="C65" s="1299">
        <v>8</v>
      </c>
      <c r="D65" s="1301">
        <f>C65/B65</f>
        <v>1</v>
      </c>
      <c r="E65" s="229" t="s">
        <v>468</v>
      </c>
      <c r="F65" s="229">
        <v>4</v>
      </c>
      <c r="G65" s="246">
        <v>4</v>
      </c>
      <c r="H65" s="247">
        <f>G65/F65</f>
        <v>1</v>
      </c>
      <c r="I65" s="975" t="s">
        <v>461</v>
      </c>
      <c r="J65" s="958"/>
    </row>
    <row r="66" spans="1:10">
      <c r="A66" s="1293"/>
      <c r="B66" s="1295"/>
      <c r="C66" s="1295"/>
      <c r="D66" s="1296"/>
      <c r="E66" s="228" t="s">
        <v>469</v>
      </c>
      <c r="F66" s="228" t="s">
        <v>470</v>
      </c>
      <c r="G66" s="243" t="s">
        <v>470</v>
      </c>
      <c r="H66" s="249" t="s">
        <v>466</v>
      </c>
      <c r="I66" s="975" t="s">
        <v>461</v>
      </c>
      <c r="J66" s="958"/>
    </row>
    <row r="67" spans="1:10">
      <c r="A67" s="1293"/>
      <c r="B67" s="1295"/>
      <c r="C67" s="1295"/>
      <c r="D67" s="1296"/>
      <c r="E67" s="228" t="s">
        <v>464</v>
      </c>
      <c r="F67" s="228" t="s">
        <v>465</v>
      </c>
      <c r="G67" s="243" t="s">
        <v>465</v>
      </c>
      <c r="H67" s="249" t="s">
        <v>466</v>
      </c>
      <c r="I67" s="975" t="s">
        <v>461</v>
      </c>
      <c r="J67" s="958"/>
    </row>
    <row r="68" spans="1:10" ht="13.5" thickBot="1">
      <c r="A68" s="1294"/>
      <c r="B68" s="1300"/>
      <c r="C68" s="1300"/>
      <c r="D68" s="1302"/>
      <c r="E68" s="230" t="s">
        <v>471</v>
      </c>
      <c r="F68" s="230">
        <v>17</v>
      </c>
      <c r="G68" s="250">
        <v>17</v>
      </c>
      <c r="H68" s="252">
        <f>G68/F68</f>
        <v>1</v>
      </c>
      <c r="I68" s="975" t="s">
        <v>461</v>
      </c>
      <c r="J68" s="958"/>
    </row>
    <row r="69" spans="1:10">
      <c r="A69" s="1293" t="s">
        <v>475</v>
      </c>
      <c r="B69" s="1299">
        <v>8</v>
      </c>
      <c r="C69" s="1299">
        <v>8</v>
      </c>
      <c r="D69" s="1301">
        <f>C69/B69</f>
        <v>1</v>
      </c>
      <c r="E69" s="229" t="s">
        <v>473</v>
      </c>
      <c r="F69" s="229" t="s">
        <v>465</v>
      </c>
      <c r="G69" s="246" t="s">
        <v>465</v>
      </c>
      <c r="H69" s="253" t="s">
        <v>466</v>
      </c>
      <c r="I69" s="975" t="s">
        <v>461</v>
      </c>
      <c r="J69" s="958"/>
    </row>
    <row r="70" spans="1:10">
      <c r="A70" s="1293"/>
      <c r="B70" s="1295"/>
      <c r="C70" s="1295"/>
      <c r="D70" s="1296"/>
      <c r="E70" s="228" t="s">
        <v>464</v>
      </c>
      <c r="F70" s="228" t="s">
        <v>465</v>
      </c>
      <c r="G70" s="243" t="s">
        <v>465</v>
      </c>
      <c r="H70" s="249" t="s">
        <v>466</v>
      </c>
      <c r="I70" s="975" t="s">
        <v>461</v>
      </c>
      <c r="J70" s="958"/>
    </row>
    <row r="71" spans="1:10" ht="13.5" thickBot="1">
      <c r="A71" s="1294"/>
      <c r="B71" s="1300"/>
      <c r="C71" s="1300"/>
      <c r="D71" s="1302"/>
      <c r="E71" s="230" t="s">
        <v>471</v>
      </c>
      <c r="F71" s="230">
        <v>17</v>
      </c>
      <c r="G71" s="250">
        <v>17</v>
      </c>
      <c r="H71" s="252">
        <f>G71/F71</f>
        <v>1</v>
      </c>
      <c r="I71" s="975" t="s">
        <v>461</v>
      </c>
      <c r="J71" s="958"/>
    </row>
    <row r="72" spans="1:10">
      <c r="A72" s="1293" t="s">
        <v>476</v>
      </c>
      <c r="B72" s="1299">
        <v>8</v>
      </c>
      <c r="C72" s="1299">
        <v>8</v>
      </c>
      <c r="D72" s="1301">
        <f>C72/B72</f>
        <v>1</v>
      </c>
      <c r="E72" s="229" t="s">
        <v>469</v>
      </c>
      <c r="F72" s="229" t="s">
        <v>470</v>
      </c>
      <c r="G72" s="246" t="s">
        <v>470</v>
      </c>
      <c r="H72" s="253" t="s">
        <v>466</v>
      </c>
      <c r="I72" s="975" t="s">
        <v>461</v>
      </c>
      <c r="J72" s="958"/>
    </row>
    <row r="73" spans="1:10">
      <c r="A73" s="1293"/>
      <c r="B73" s="1295"/>
      <c r="C73" s="1295"/>
      <c r="D73" s="1296"/>
      <c r="E73" s="228" t="s">
        <v>464</v>
      </c>
      <c r="F73" s="228" t="s">
        <v>465</v>
      </c>
      <c r="G73" s="243" t="s">
        <v>465</v>
      </c>
      <c r="H73" s="249" t="s">
        <v>466</v>
      </c>
      <c r="I73" s="975" t="s">
        <v>461</v>
      </c>
      <c r="J73" s="958"/>
    </row>
    <row r="74" spans="1:10" ht="13.5" thickBot="1">
      <c r="A74" s="1294"/>
      <c r="B74" s="1300"/>
      <c r="C74" s="1300"/>
      <c r="D74" s="1302"/>
      <c r="E74" s="230" t="s">
        <v>471</v>
      </c>
      <c r="F74" s="230">
        <v>17</v>
      </c>
      <c r="G74" s="250">
        <v>16</v>
      </c>
      <c r="H74" s="252">
        <f>G74/F74</f>
        <v>0.94117647058823528</v>
      </c>
      <c r="I74" s="975" t="s">
        <v>461</v>
      </c>
      <c r="J74" s="958"/>
    </row>
    <row r="75" spans="1:10">
      <c r="A75" s="1293" t="s">
        <v>477</v>
      </c>
      <c r="B75" s="1299">
        <v>7</v>
      </c>
      <c r="C75" s="1299">
        <v>7</v>
      </c>
      <c r="D75" s="1301">
        <f>C75/B75</f>
        <v>1</v>
      </c>
      <c r="E75" s="229" t="s">
        <v>463</v>
      </c>
      <c r="F75" s="229">
        <v>3</v>
      </c>
      <c r="G75" s="246">
        <v>3</v>
      </c>
      <c r="H75" s="247">
        <f>G75/F75</f>
        <v>1</v>
      </c>
      <c r="I75" s="975" t="s">
        <v>461</v>
      </c>
      <c r="J75" s="958"/>
    </row>
    <row r="76" spans="1:10">
      <c r="A76" s="1293"/>
      <c r="B76" s="1295"/>
      <c r="C76" s="1295"/>
      <c r="D76" s="1296"/>
      <c r="E76" s="228" t="s">
        <v>468</v>
      </c>
      <c r="F76" s="228">
        <v>4</v>
      </c>
      <c r="G76" s="243">
        <v>4</v>
      </c>
      <c r="H76" s="248">
        <f>G76/F76</f>
        <v>1</v>
      </c>
      <c r="I76" s="975" t="s">
        <v>461</v>
      </c>
      <c r="J76" s="958"/>
    </row>
    <row r="77" spans="1:10" ht="13.5" thickBot="1">
      <c r="A77" s="1294"/>
      <c r="B77" s="1300"/>
      <c r="C77" s="1300"/>
      <c r="D77" s="1302"/>
      <c r="E77" s="230" t="s">
        <v>471</v>
      </c>
      <c r="F77" s="230">
        <v>17</v>
      </c>
      <c r="G77" s="250">
        <v>17</v>
      </c>
      <c r="H77" s="251">
        <f>G77/F77</f>
        <v>1</v>
      </c>
      <c r="I77" s="975" t="s">
        <v>461</v>
      </c>
      <c r="J77" s="958"/>
    </row>
    <row r="78" spans="1:10" ht="15.75" thickBot="1">
      <c r="A78" s="261" t="s">
        <v>478</v>
      </c>
      <c r="B78" s="211">
        <v>8</v>
      </c>
      <c r="C78" s="211">
        <v>6</v>
      </c>
      <c r="D78" s="212">
        <f>C78/B78</f>
        <v>0.75</v>
      </c>
      <c r="E78" s="231" t="s">
        <v>479</v>
      </c>
      <c r="F78" s="231" t="s">
        <v>479</v>
      </c>
      <c r="G78" s="254" t="s">
        <v>479</v>
      </c>
      <c r="H78" s="255" t="s">
        <v>479</v>
      </c>
      <c r="I78" s="975" t="s">
        <v>461</v>
      </c>
      <c r="J78" s="958"/>
    </row>
    <row r="79" spans="1:10">
      <c r="A79" s="1293" t="s">
        <v>480</v>
      </c>
      <c r="B79" s="1299" t="s">
        <v>481</v>
      </c>
      <c r="C79" s="1299" t="s">
        <v>481</v>
      </c>
      <c r="D79" s="1301">
        <v>1</v>
      </c>
      <c r="E79" s="229" t="s">
        <v>463</v>
      </c>
      <c r="F79" s="229">
        <v>3</v>
      </c>
      <c r="G79" s="246">
        <v>3</v>
      </c>
      <c r="H79" s="247">
        <f>G79/F79</f>
        <v>1</v>
      </c>
      <c r="I79" s="975" t="s">
        <v>461</v>
      </c>
      <c r="J79" s="958"/>
    </row>
    <row r="80" spans="1:10">
      <c r="A80" s="1293"/>
      <c r="B80" s="1295"/>
      <c r="C80" s="1295"/>
      <c r="D80" s="1296"/>
      <c r="E80" s="228" t="s">
        <v>468</v>
      </c>
      <c r="F80" s="228">
        <v>4</v>
      </c>
      <c r="G80" s="243">
        <v>4</v>
      </c>
      <c r="H80" s="248">
        <f>G80/F80</f>
        <v>1</v>
      </c>
      <c r="I80" s="975" t="s">
        <v>461</v>
      </c>
      <c r="J80" s="958"/>
    </row>
    <row r="81" spans="1:10">
      <c r="A81" s="1293"/>
      <c r="B81" s="1295"/>
      <c r="C81" s="1295"/>
      <c r="D81" s="1296"/>
      <c r="E81" s="228" t="s">
        <v>473</v>
      </c>
      <c r="F81" s="228" t="s">
        <v>465</v>
      </c>
      <c r="G81" s="243" t="s">
        <v>465</v>
      </c>
      <c r="H81" s="249" t="s">
        <v>466</v>
      </c>
      <c r="I81" s="975" t="s">
        <v>461</v>
      </c>
      <c r="J81" s="958"/>
    </row>
    <row r="82" spans="1:10" ht="13.5" thickBot="1">
      <c r="A82" s="1294"/>
      <c r="B82" s="1300"/>
      <c r="C82" s="1300"/>
      <c r="D82" s="1302"/>
      <c r="E82" s="230" t="s">
        <v>464</v>
      </c>
      <c r="F82" s="230" t="s">
        <v>465</v>
      </c>
      <c r="G82" s="250" t="s">
        <v>465</v>
      </c>
      <c r="H82" s="256" t="s">
        <v>466</v>
      </c>
      <c r="I82" s="975" t="s">
        <v>461</v>
      </c>
      <c r="J82" s="958"/>
    </row>
    <row r="83" spans="1:10" ht="13.5" thickBot="1">
      <c r="A83" s="262" t="s">
        <v>482</v>
      </c>
      <c r="B83" s="213">
        <v>1</v>
      </c>
      <c r="C83" s="213">
        <v>1</v>
      </c>
      <c r="D83" s="214">
        <f>C83/B83</f>
        <v>1</v>
      </c>
      <c r="E83" s="232" t="s">
        <v>479</v>
      </c>
      <c r="F83" s="232" t="s">
        <v>479</v>
      </c>
      <c r="G83" s="257" t="s">
        <v>479</v>
      </c>
      <c r="H83" s="258" t="s">
        <v>479</v>
      </c>
      <c r="I83" s="958"/>
      <c r="J83" s="958"/>
    </row>
    <row r="84" spans="1:10" ht="15.75" thickBot="1">
      <c r="A84" s="263" t="s">
        <v>483</v>
      </c>
      <c r="B84" s="211">
        <v>8</v>
      </c>
      <c r="C84" s="211">
        <v>8</v>
      </c>
      <c r="D84" s="212">
        <f>C84/B84</f>
        <v>1</v>
      </c>
      <c r="E84" s="231" t="s">
        <v>479</v>
      </c>
      <c r="F84" s="231" t="s">
        <v>479</v>
      </c>
      <c r="G84" s="254" t="s">
        <v>479</v>
      </c>
      <c r="H84" s="255" t="s">
        <v>479</v>
      </c>
      <c r="I84" s="975" t="s">
        <v>461</v>
      </c>
      <c r="J84" s="958"/>
    </row>
    <row r="85" spans="1:10" ht="27" customHeight="1">
      <c r="A85" s="1083" t="s">
        <v>484</v>
      </c>
      <c r="B85" s="1083"/>
      <c r="C85" s="1083"/>
      <c r="D85" s="1083"/>
      <c r="E85" s="1083"/>
      <c r="F85" s="1083"/>
      <c r="G85" s="1083"/>
      <c r="H85" s="1083"/>
      <c r="I85" s="974"/>
      <c r="J85" s="974"/>
    </row>
    <row r="86" spans="1:10" ht="26.25" customHeight="1">
      <c r="A86" s="1097" t="s">
        <v>485</v>
      </c>
      <c r="B86" s="1097"/>
      <c r="C86" s="1097"/>
      <c r="D86" s="1097"/>
      <c r="E86" s="1097"/>
      <c r="F86" s="1097"/>
      <c r="G86" s="1097"/>
      <c r="H86" s="1097"/>
      <c r="I86" s="974"/>
      <c r="J86" s="974"/>
    </row>
  </sheetData>
  <sheetProtection selectLockedCells="1" selectUnlockedCells="1"/>
  <mergeCells count="44">
    <mergeCell ref="A20:G20"/>
    <mergeCell ref="A45:G45"/>
    <mergeCell ref="A79:A82"/>
    <mergeCell ref="B79:B82"/>
    <mergeCell ref="C79:C82"/>
    <mergeCell ref="D79:D82"/>
    <mergeCell ref="A72:A74"/>
    <mergeCell ref="B72:B74"/>
    <mergeCell ref="C72:C74"/>
    <mergeCell ref="D72:D74"/>
    <mergeCell ref="A75:A77"/>
    <mergeCell ref="B75:B77"/>
    <mergeCell ref="C75:C77"/>
    <mergeCell ref="D75:D77"/>
    <mergeCell ref="A65:A68"/>
    <mergeCell ref="B65:B68"/>
    <mergeCell ref="C65:C68"/>
    <mergeCell ref="D65:D68"/>
    <mergeCell ref="A69:A71"/>
    <mergeCell ref="B69:B71"/>
    <mergeCell ref="C69:C71"/>
    <mergeCell ref="D69:D71"/>
    <mergeCell ref="C58:C61"/>
    <mergeCell ref="D58:D61"/>
    <mergeCell ref="A62:A64"/>
    <mergeCell ref="B62:B64"/>
    <mergeCell ref="C62:C64"/>
    <mergeCell ref="D62:D64"/>
    <mergeCell ref="A85:H85"/>
    <mergeCell ref="A86:H86"/>
    <mergeCell ref="G54:G55"/>
    <mergeCell ref="H54:H55"/>
    <mergeCell ref="A56:A57"/>
    <mergeCell ref="B56:B57"/>
    <mergeCell ref="C56:C57"/>
    <mergeCell ref="D56:D57"/>
    <mergeCell ref="A54:A55"/>
    <mergeCell ref="B54:B55"/>
    <mergeCell ref="C54:C55"/>
    <mergeCell ref="D54:D55"/>
    <mergeCell ref="E54:E55"/>
    <mergeCell ref="F54:F55"/>
    <mergeCell ref="A58:A61"/>
    <mergeCell ref="B58:B61"/>
  </mergeCells>
  <hyperlinks>
    <hyperlink ref="H1" location="Contents!A1" display="🏠 Contents" xr:uid="{0FBCA719-42E2-4508-94E4-157E718AB88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C9111-E845-46ED-8B7F-3A9F14FE2A36}">
  <sheetPr>
    <tabColor rgb="FF007A45"/>
  </sheetPr>
  <dimension ref="A1:AT407"/>
  <sheetViews>
    <sheetView showGridLines="0" zoomScaleNormal="100" workbookViewId="0">
      <pane ySplit="1" topLeftCell="A4" activePane="bottomLeft" state="frozen"/>
      <selection pane="bottomLeft" activeCell="J18" sqref="J18"/>
      <selection activeCell="H1" sqref="H1"/>
    </sheetView>
  </sheetViews>
  <sheetFormatPr defaultColWidth="8.7109375" defaultRowHeight="12.75"/>
  <cols>
    <col min="1" max="1" width="22.28515625" style="32" customWidth="1"/>
    <col min="2" max="2" width="33.28515625" style="32" customWidth="1"/>
    <col min="3" max="7" width="12.5703125" style="32" customWidth="1"/>
    <col min="8" max="8" width="18.140625" style="32" customWidth="1"/>
    <col min="9" max="12" width="12.5703125" style="32" customWidth="1"/>
    <col min="13" max="13" width="13.42578125" style="32" customWidth="1"/>
    <col min="14" max="14" width="16.5703125" style="32" bestFit="1" customWidth="1"/>
    <col min="15" max="15" width="18.5703125" style="32" customWidth="1"/>
    <col min="16" max="16" width="15.28515625" style="32" customWidth="1"/>
    <col min="17" max="17" width="11.28515625" style="32" bestFit="1" customWidth="1"/>
    <col min="18" max="22" width="8.7109375" style="32"/>
    <col min="23" max="23" width="18.28515625" style="32" customWidth="1"/>
    <col min="24" max="24" width="19.140625" style="32" customWidth="1"/>
    <col min="25" max="30" width="8.7109375" style="32"/>
    <col min="31" max="31" width="12.7109375" style="32" customWidth="1"/>
    <col min="32" max="32" width="13.28515625" style="32" customWidth="1"/>
    <col min="33" max="33" width="16" style="32" bestFit="1" customWidth="1"/>
    <col min="34" max="16384" width="8.7109375" style="32"/>
  </cols>
  <sheetData>
    <row r="1" spans="1:14" s="38" customFormat="1" ht="30" customHeight="1">
      <c r="A1" s="74" t="s">
        <v>231</v>
      </c>
      <c r="B1" s="900"/>
      <c r="C1" s="74"/>
      <c r="D1" s="74"/>
      <c r="E1" s="74"/>
      <c r="F1" s="74"/>
      <c r="G1" s="74"/>
      <c r="H1" s="98" t="s">
        <v>30</v>
      </c>
      <c r="I1" s="233"/>
      <c r="J1" s="233"/>
      <c r="K1" s="233"/>
      <c r="L1" s="233"/>
    </row>
    <row r="2" spans="1:14" ht="21" customHeight="1">
      <c r="A2" s="788" t="s">
        <v>1</v>
      </c>
      <c r="B2" s="574" t="s">
        <v>2</v>
      </c>
      <c r="C2" s="574" t="s">
        <v>3</v>
      </c>
      <c r="D2" s="574" t="s">
        <v>4</v>
      </c>
      <c r="E2" s="574" t="s">
        <v>5</v>
      </c>
      <c r="F2" s="576" t="s">
        <v>6</v>
      </c>
      <c r="G2" s="574" t="s">
        <v>7</v>
      </c>
      <c r="H2" s="574" t="s">
        <v>8</v>
      </c>
      <c r="I2" s="574" t="s">
        <v>9</v>
      </c>
      <c r="J2" s="575" t="s">
        <v>10</v>
      </c>
      <c r="K2" s="92"/>
      <c r="L2" s="92"/>
    </row>
    <row r="3" spans="1:14" ht="21" customHeight="1">
      <c r="A3"/>
      <c r="B3"/>
      <c r="C3"/>
      <c r="D3"/>
      <c r="E3"/>
      <c r="F3"/>
      <c r="G3"/>
      <c r="H3"/>
      <c r="I3"/>
      <c r="J3"/>
      <c r="K3"/>
      <c r="L3" s="967"/>
      <c r="M3" s="40"/>
      <c r="N3" s="40"/>
    </row>
    <row r="4" spans="1:14" ht="13.5" thickBot="1">
      <c r="A4" s="901" t="s">
        <v>232</v>
      </c>
      <c r="B4" s="901"/>
      <c r="C4" s="578"/>
      <c r="D4" s="578"/>
      <c r="E4" s="578"/>
      <c r="F4" s="578"/>
      <c r="G4" s="578"/>
      <c r="H4" s="968"/>
      <c r="I4" s="968"/>
      <c r="J4" s="968"/>
      <c r="K4" s="968"/>
      <c r="L4" s="968"/>
      <c r="M4" s="40"/>
      <c r="N4" s="40"/>
    </row>
    <row r="5" spans="1:14" ht="13.5" thickBot="1">
      <c r="A5" s="952" t="s">
        <v>233</v>
      </c>
      <c r="B5" s="594"/>
      <c r="C5" s="1234" t="s">
        <v>37</v>
      </c>
      <c r="D5" s="1284"/>
      <c r="E5" s="1284"/>
      <c r="F5" s="1284"/>
      <c r="G5" s="1235"/>
      <c r="H5" s="34"/>
      <c r="I5" s="34"/>
      <c r="J5" s="34"/>
      <c r="K5" s="40"/>
      <c r="L5" s="40"/>
      <c r="M5" s="40"/>
      <c r="N5" s="40"/>
    </row>
    <row r="6" spans="1:14">
      <c r="A6" s="789"/>
      <c r="B6" s="1315" t="s">
        <v>234</v>
      </c>
      <c r="C6" s="627" t="s">
        <v>72</v>
      </c>
      <c r="D6" s="628" t="s">
        <v>235</v>
      </c>
      <c r="E6" s="628" t="s">
        <v>235</v>
      </c>
      <c r="F6" s="628" t="s">
        <v>236</v>
      </c>
      <c r="G6" s="629" t="s">
        <v>236</v>
      </c>
      <c r="H6" s="34"/>
      <c r="I6" s="34"/>
      <c r="J6" s="34"/>
      <c r="K6" s="40"/>
      <c r="L6" s="40"/>
      <c r="M6" s="40"/>
      <c r="N6" s="40"/>
    </row>
    <row r="7" spans="1:14" ht="13.5" thickBot="1">
      <c r="A7" s="902"/>
      <c r="B7" s="1316"/>
      <c r="C7" s="808" t="s">
        <v>237</v>
      </c>
      <c r="D7" s="697" t="s">
        <v>238</v>
      </c>
      <c r="E7" s="697" t="s">
        <v>239</v>
      </c>
      <c r="F7" s="697" t="s">
        <v>240</v>
      </c>
      <c r="G7" s="809" t="s">
        <v>241</v>
      </c>
      <c r="H7" s="34"/>
      <c r="I7" s="34"/>
      <c r="J7" s="34"/>
      <c r="K7" s="40"/>
      <c r="L7" s="40"/>
      <c r="M7" s="40"/>
      <c r="N7" s="40"/>
    </row>
    <row r="8" spans="1:14">
      <c r="A8" s="1319" t="s">
        <v>225</v>
      </c>
      <c r="B8" s="903" t="s">
        <v>242</v>
      </c>
      <c r="C8" s="810"/>
      <c r="D8" s="811"/>
      <c r="E8" s="811"/>
      <c r="F8" s="811"/>
      <c r="G8" s="812"/>
      <c r="H8" s="34"/>
      <c r="I8" s="34"/>
      <c r="J8" s="34"/>
      <c r="K8" s="40"/>
      <c r="L8" s="40"/>
      <c r="M8" s="40"/>
      <c r="N8" s="40"/>
    </row>
    <row r="9" spans="1:14">
      <c r="A9" s="1320"/>
      <c r="B9" s="768" t="s">
        <v>243</v>
      </c>
      <c r="C9" s="635">
        <v>2480</v>
      </c>
      <c r="D9" s="111">
        <v>2006</v>
      </c>
      <c r="E9" s="240">
        <v>0.80887096774193545</v>
      </c>
      <c r="F9" s="111">
        <v>474</v>
      </c>
      <c r="G9" s="636">
        <f>F9/C9</f>
        <v>0.19112903225806452</v>
      </c>
      <c r="H9" s="34"/>
      <c r="I9" s="34"/>
      <c r="J9" s="34"/>
      <c r="K9" s="40"/>
      <c r="L9" s="40"/>
      <c r="M9" s="40"/>
      <c r="N9" s="40"/>
    </row>
    <row r="10" spans="1:14">
      <c r="A10" s="1320"/>
      <c r="B10" s="768" t="s">
        <v>244</v>
      </c>
      <c r="C10" s="635">
        <v>9</v>
      </c>
      <c r="D10" s="111">
        <v>7</v>
      </c>
      <c r="E10" s="240">
        <v>0.77777777777777779</v>
      </c>
      <c r="F10" s="111">
        <v>2</v>
      </c>
      <c r="G10" s="636">
        <f t="shared" ref="G10:G11" si="0">F10/C10</f>
        <v>0.22222222222222221</v>
      </c>
      <c r="H10" s="34"/>
      <c r="I10" s="34"/>
      <c r="J10" s="34"/>
      <c r="K10" s="40"/>
      <c r="L10" s="40"/>
      <c r="M10" s="40"/>
      <c r="N10" s="40"/>
    </row>
    <row r="11" spans="1:14">
      <c r="A11" s="1320"/>
      <c r="B11" s="904" t="s">
        <v>245</v>
      </c>
      <c r="C11" s="635">
        <f>SUM(C9:C10)</f>
        <v>2489</v>
      </c>
      <c r="D11" s="111">
        <f>SUM(D9:D10)</f>
        <v>2013</v>
      </c>
      <c r="E11" s="240">
        <v>0.80875853756528726</v>
      </c>
      <c r="F11" s="111">
        <f>SUM(F9:F10)</f>
        <v>476</v>
      </c>
      <c r="G11" s="636">
        <f t="shared" si="0"/>
        <v>0.19124146243471274</v>
      </c>
      <c r="H11" s="34"/>
      <c r="I11" s="34"/>
      <c r="J11" s="34"/>
      <c r="K11" s="40"/>
      <c r="L11" s="40"/>
      <c r="M11" s="40"/>
      <c r="N11" s="40"/>
    </row>
    <row r="12" spans="1:14">
      <c r="A12" s="1321"/>
      <c r="B12" s="905" t="s">
        <v>246</v>
      </c>
      <c r="C12" s="635"/>
      <c r="D12" s="111"/>
      <c r="E12" s="240"/>
      <c r="F12" s="111"/>
      <c r="G12" s="636"/>
      <c r="H12" s="34"/>
      <c r="I12" s="34"/>
      <c r="J12" s="34"/>
      <c r="K12" s="40"/>
      <c r="L12" s="40"/>
      <c r="M12" s="40"/>
      <c r="N12" s="40"/>
    </row>
    <row r="13" spans="1:14">
      <c r="A13" s="1320"/>
      <c r="B13" s="768" t="s">
        <v>248</v>
      </c>
      <c r="C13" s="635">
        <v>0</v>
      </c>
      <c r="D13" s="111">
        <v>0</v>
      </c>
      <c r="E13" s="240">
        <v>0</v>
      </c>
      <c r="F13" s="111">
        <v>0</v>
      </c>
      <c r="G13" s="636">
        <v>0</v>
      </c>
      <c r="H13" s="34"/>
      <c r="I13" s="34"/>
      <c r="J13" s="34"/>
    </row>
    <row r="14" spans="1:14">
      <c r="A14" s="1320"/>
      <c r="B14" s="768" t="s">
        <v>249</v>
      </c>
      <c r="C14" s="635">
        <v>82</v>
      </c>
      <c r="D14" s="111">
        <v>71</v>
      </c>
      <c r="E14" s="240">
        <v>0.86585365853658536</v>
      </c>
      <c r="F14" s="111">
        <v>11</v>
      </c>
      <c r="G14" s="636">
        <f>F14/C14</f>
        <v>0.13414634146341464</v>
      </c>
      <c r="H14" s="34"/>
      <c r="I14" s="34"/>
      <c r="J14" s="34"/>
    </row>
    <row r="15" spans="1:14" ht="13.5" thickBot="1">
      <c r="A15" s="1322"/>
      <c r="B15" s="769" t="s">
        <v>250</v>
      </c>
      <c r="C15" s="637">
        <f>SUM(C13:C14)</f>
        <v>82</v>
      </c>
      <c r="D15" s="638">
        <f>SUM(D13:D14)</f>
        <v>71</v>
      </c>
      <c r="E15" s="639">
        <v>0.86585365853658536</v>
      </c>
      <c r="F15" s="638">
        <f>SUM(F13:F14)</f>
        <v>11</v>
      </c>
      <c r="G15" s="640">
        <v>0.13414634146341464</v>
      </c>
      <c r="H15" s="34"/>
      <c r="I15" s="34"/>
      <c r="J15" s="34"/>
    </row>
    <row r="16" spans="1:14">
      <c r="A16" s="1323" t="s">
        <v>226</v>
      </c>
      <c r="B16" s="906" t="s">
        <v>242</v>
      </c>
      <c r="C16" s="813"/>
      <c r="D16" s="700"/>
      <c r="E16" s="814"/>
      <c r="F16" s="700"/>
      <c r="G16" s="815"/>
      <c r="H16" s="34"/>
      <c r="I16" s="34"/>
      <c r="J16" s="34"/>
    </row>
    <row r="17" spans="1:10">
      <c r="A17" s="1324"/>
      <c r="B17" s="778" t="s">
        <v>243</v>
      </c>
      <c r="C17" s="813">
        <v>802</v>
      </c>
      <c r="D17" s="700">
        <v>659</v>
      </c>
      <c r="E17" s="814">
        <v>0.82169576059850369</v>
      </c>
      <c r="F17" s="700">
        <v>143</v>
      </c>
      <c r="G17" s="815">
        <v>0.17830423940149626</v>
      </c>
      <c r="H17" s="34"/>
      <c r="I17" s="34"/>
      <c r="J17" s="34"/>
    </row>
    <row r="18" spans="1:10">
      <c r="A18" s="1324"/>
      <c r="B18" s="778" t="s">
        <v>244</v>
      </c>
      <c r="C18" s="635">
        <v>1</v>
      </c>
      <c r="D18" s="111">
        <v>1</v>
      </c>
      <c r="E18" s="240">
        <v>1</v>
      </c>
      <c r="F18" s="111">
        <v>0</v>
      </c>
      <c r="G18" s="636">
        <v>0</v>
      </c>
      <c r="H18" s="34"/>
      <c r="I18" s="34"/>
      <c r="J18" s="34"/>
    </row>
    <row r="19" spans="1:10">
      <c r="A19" s="1324"/>
      <c r="B19" s="907" t="s">
        <v>245</v>
      </c>
      <c r="C19" s="635">
        <f>SUM(C17:C18)</f>
        <v>803</v>
      </c>
      <c r="D19" s="111">
        <f>SUM(D17:D18)</f>
        <v>660</v>
      </c>
      <c r="E19" s="240">
        <v>0.82191780821917804</v>
      </c>
      <c r="F19" s="111">
        <f>SUM(F17:F18)</f>
        <v>143</v>
      </c>
      <c r="G19" s="636">
        <v>0.17808219178082191</v>
      </c>
      <c r="H19" s="34"/>
      <c r="I19" s="34"/>
      <c r="J19" s="34"/>
    </row>
    <row r="20" spans="1:10">
      <c r="A20" s="1325"/>
      <c r="B20" s="908" t="s">
        <v>246</v>
      </c>
      <c r="C20" s="635"/>
      <c r="D20" s="111"/>
      <c r="E20" s="240"/>
      <c r="F20" s="111"/>
      <c r="G20" s="636"/>
      <c r="H20" s="34"/>
      <c r="I20" s="34"/>
      <c r="J20" s="34"/>
    </row>
    <row r="21" spans="1:10">
      <c r="A21" s="1324"/>
      <c r="B21" s="778" t="s">
        <v>248</v>
      </c>
      <c r="C21" s="635">
        <v>1103</v>
      </c>
      <c r="D21" s="111">
        <v>986</v>
      </c>
      <c r="E21" s="240">
        <v>0.89392565729827744</v>
      </c>
      <c r="F21" s="111">
        <v>117</v>
      </c>
      <c r="G21" s="636">
        <v>0.10607434270172257</v>
      </c>
      <c r="H21" s="34"/>
      <c r="I21" s="34"/>
      <c r="J21" s="34"/>
    </row>
    <row r="22" spans="1:10">
      <c r="A22" s="1324"/>
      <c r="B22" s="778" t="s">
        <v>249</v>
      </c>
      <c r="C22" s="635">
        <v>109</v>
      </c>
      <c r="D22" s="111">
        <v>50</v>
      </c>
      <c r="E22" s="240">
        <v>0.45871559633027525</v>
      </c>
      <c r="F22" s="111">
        <v>59</v>
      </c>
      <c r="G22" s="636">
        <v>0.54128440366972475</v>
      </c>
      <c r="H22" s="34"/>
      <c r="I22" s="34"/>
      <c r="J22" s="34"/>
    </row>
    <row r="23" spans="1:10" ht="13.5" thickBot="1">
      <c r="A23" s="1326"/>
      <c r="B23" s="909" t="s">
        <v>250</v>
      </c>
      <c r="C23" s="658">
        <f>SUM(C21:C22)</f>
        <v>1212</v>
      </c>
      <c r="D23" s="657">
        <f>SUM(D21:D22)</f>
        <v>1036</v>
      </c>
      <c r="E23" s="816">
        <v>0.8547854785478548</v>
      </c>
      <c r="F23" s="657">
        <v>176</v>
      </c>
      <c r="G23" s="817">
        <v>0.14521452145214522</v>
      </c>
      <c r="H23" s="34"/>
      <c r="I23" s="34"/>
      <c r="J23" s="34"/>
    </row>
    <row r="24" spans="1:10">
      <c r="A24" s="1319" t="s">
        <v>72</v>
      </c>
      <c r="B24" s="903" t="s">
        <v>242</v>
      </c>
      <c r="C24" s="810"/>
      <c r="D24" s="811"/>
      <c r="E24" s="818"/>
      <c r="F24" s="811"/>
      <c r="G24" s="812"/>
      <c r="H24" s="34"/>
      <c r="I24" s="34"/>
      <c r="J24" s="34"/>
    </row>
    <row r="25" spans="1:10">
      <c r="A25" s="1320"/>
      <c r="B25" s="768" t="s">
        <v>243</v>
      </c>
      <c r="C25" s="635">
        <f>SUM(C9+C17)</f>
        <v>3282</v>
      </c>
      <c r="D25" s="111">
        <f t="shared" ref="D25:F25" si="1">SUM(D9+D17)</f>
        <v>2665</v>
      </c>
      <c r="E25" s="240">
        <f>D25/C25</f>
        <v>0.81200487507617303</v>
      </c>
      <c r="F25" s="111">
        <f t="shared" si="1"/>
        <v>617</v>
      </c>
      <c r="G25" s="636">
        <f>F25/C25</f>
        <v>0.18799512492382695</v>
      </c>
      <c r="H25" s="34"/>
      <c r="I25" s="34"/>
      <c r="J25" s="34"/>
    </row>
    <row r="26" spans="1:10">
      <c r="A26" s="1320"/>
      <c r="B26" s="768" t="s">
        <v>244</v>
      </c>
      <c r="C26" s="635">
        <f t="shared" ref="C26:F31" si="2">SUM(C10+C18)</f>
        <v>10</v>
      </c>
      <c r="D26" s="111">
        <f t="shared" si="2"/>
        <v>8</v>
      </c>
      <c r="E26" s="240">
        <f t="shared" ref="E26:E27" si="3">D26/C26</f>
        <v>0.8</v>
      </c>
      <c r="F26" s="111">
        <f t="shared" si="2"/>
        <v>2</v>
      </c>
      <c r="G26" s="636">
        <f t="shared" ref="G26:G27" si="4">F26/C26</f>
        <v>0.2</v>
      </c>
      <c r="H26" s="34"/>
      <c r="I26" s="34"/>
      <c r="J26" s="34"/>
    </row>
    <row r="27" spans="1:10">
      <c r="A27" s="1320"/>
      <c r="B27" s="904" t="s">
        <v>245</v>
      </c>
      <c r="C27" s="635">
        <f t="shared" si="2"/>
        <v>3292</v>
      </c>
      <c r="D27" s="111">
        <f>SUM(D11+D19)</f>
        <v>2673</v>
      </c>
      <c r="E27" s="240">
        <f t="shared" si="3"/>
        <v>0.81196840826245442</v>
      </c>
      <c r="F27" s="111">
        <f t="shared" si="2"/>
        <v>619</v>
      </c>
      <c r="G27" s="636">
        <f t="shared" si="4"/>
        <v>0.18803159173754558</v>
      </c>
      <c r="H27" s="34"/>
      <c r="I27" s="34"/>
      <c r="J27" s="34"/>
    </row>
    <row r="28" spans="1:10">
      <c r="A28" s="1321"/>
      <c r="B28" s="905" t="s">
        <v>246</v>
      </c>
      <c r="C28" s="635"/>
      <c r="D28" s="112" t="s">
        <v>247</v>
      </c>
      <c r="E28" s="819"/>
      <c r="F28" s="112"/>
      <c r="G28" s="634"/>
      <c r="H28" s="34"/>
      <c r="I28" s="34"/>
      <c r="J28" s="34"/>
    </row>
    <row r="29" spans="1:10">
      <c r="A29" s="1320"/>
      <c r="B29" s="768" t="s">
        <v>248</v>
      </c>
      <c r="C29" s="635">
        <f t="shared" si="2"/>
        <v>1103</v>
      </c>
      <c r="D29" s="111">
        <f t="shared" si="2"/>
        <v>986</v>
      </c>
      <c r="E29" s="240">
        <f>D29/C29</f>
        <v>0.89392565729827744</v>
      </c>
      <c r="F29" s="111">
        <f t="shared" si="2"/>
        <v>117</v>
      </c>
      <c r="G29" s="636">
        <f>F29/C29</f>
        <v>0.10607434270172257</v>
      </c>
      <c r="H29" s="34"/>
      <c r="I29" s="34"/>
      <c r="J29" s="34"/>
    </row>
    <row r="30" spans="1:10">
      <c r="A30" s="1320"/>
      <c r="B30" s="768" t="s">
        <v>249</v>
      </c>
      <c r="C30" s="635">
        <f t="shared" si="2"/>
        <v>191</v>
      </c>
      <c r="D30" s="111">
        <f t="shared" si="2"/>
        <v>121</v>
      </c>
      <c r="E30" s="240">
        <f>D30/C30</f>
        <v>0.63350785340314131</v>
      </c>
      <c r="F30" s="111">
        <f t="shared" si="2"/>
        <v>70</v>
      </c>
      <c r="G30" s="636">
        <f>F30/C30</f>
        <v>0.36649214659685864</v>
      </c>
      <c r="H30" s="34"/>
      <c r="I30" s="34"/>
      <c r="J30" s="34"/>
    </row>
    <row r="31" spans="1:10" ht="13.5" thickBot="1">
      <c r="A31" s="1320"/>
      <c r="B31" s="910" t="s">
        <v>250</v>
      </c>
      <c r="C31" s="658">
        <f>SUM(C15+C23)</f>
        <v>1294</v>
      </c>
      <c r="D31" s="657">
        <f t="shared" si="2"/>
        <v>1107</v>
      </c>
      <c r="E31" s="816">
        <f>D31/C31</f>
        <v>0.8554868624420402</v>
      </c>
      <c r="F31" s="657">
        <f t="shared" si="2"/>
        <v>187</v>
      </c>
      <c r="G31" s="817">
        <f>F31/C31</f>
        <v>0.1445131375579598</v>
      </c>
      <c r="H31" s="34"/>
      <c r="I31" s="34"/>
      <c r="J31" s="34"/>
    </row>
    <row r="32" spans="1:10" ht="14.45" customHeight="1" thickBot="1">
      <c r="A32" s="1327" t="s">
        <v>227</v>
      </c>
      <c r="B32" s="1328"/>
      <c r="C32" s="820">
        <f>C27+C31</f>
        <v>4586</v>
      </c>
      <c r="D32" s="821">
        <f t="shared" ref="D32:F32" si="5">D27+D31</f>
        <v>3780</v>
      </c>
      <c r="E32" s="822">
        <f>D32/C32</f>
        <v>0.82424771042302658</v>
      </c>
      <c r="F32" s="821">
        <f t="shared" si="5"/>
        <v>806</v>
      </c>
      <c r="G32" s="823">
        <f>F32/C32</f>
        <v>0.17575228957697339</v>
      </c>
      <c r="H32" s="34"/>
      <c r="I32" s="34"/>
      <c r="J32" s="34"/>
    </row>
    <row r="33" spans="1:33">
      <c r="A33" s="911"/>
      <c r="B33" s="911"/>
      <c r="C33" s="92"/>
      <c r="D33" s="92"/>
      <c r="E33" s="92"/>
      <c r="F33" s="92"/>
      <c r="G33" s="784"/>
      <c r="H33" s="517"/>
      <c r="I33" s="517"/>
      <c r="J33" s="517"/>
      <c r="K33" s="517"/>
      <c r="L33" s="517"/>
      <c r="M33" s="34"/>
      <c r="N33" s="34"/>
      <c r="O33" s="34"/>
    </row>
    <row r="34" spans="1:33">
      <c r="A34" s="911"/>
      <c r="B34" s="911"/>
      <c r="C34" s="92"/>
      <c r="D34" s="92"/>
      <c r="E34" s="92"/>
      <c r="F34" s="92"/>
      <c r="G34" s="92"/>
      <c r="H34" s="92"/>
      <c r="I34" s="92"/>
      <c r="J34" s="92"/>
      <c r="K34" s="92"/>
      <c r="L34" s="92"/>
      <c r="M34" s="34"/>
      <c r="N34" s="34"/>
      <c r="O34" s="34"/>
    </row>
    <row r="35" spans="1:33" ht="13.5" thickBot="1">
      <c r="A35" s="1317" t="s">
        <v>486</v>
      </c>
      <c r="B35" s="1318"/>
      <c r="C35" s="1318"/>
      <c r="D35" s="1318"/>
      <c r="E35" s="1318"/>
      <c r="F35" s="1318"/>
      <c r="G35" s="1318"/>
      <c r="H35" s="1318"/>
      <c r="I35" s="101"/>
      <c r="J35" s="101"/>
      <c r="K35" s="101"/>
      <c r="L35" s="101"/>
    </row>
    <row r="36" spans="1:33">
      <c r="A36" s="790"/>
      <c r="B36" s="1311" t="s">
        <v>252</v>
      </c>
      <c r="C36" s="1306" t="s">
        <v>32</v>
      </c>
      <c r="D36" s="1226" t="s">
        <v>263</v>
      </c>
      <c r="E36" s="1198"/>
      <c r="F36" s="1198"/>
      <c r="G36" s="1198"/>
      <c r="H36" s="1198"/>
      <c r="I36" s="1171"/>
      <c r="J36" s="1262" t="s">
        <v>253</v>
      </c>
      <c r="K36" s="1171"/>
      <c r="L36" s="1252" t="s">
        <v>255</v>
      </c>
      <c r="M36" s="42"/>
      <c r="N36" s="42"/>
      <c r="O36" s="43"/>
      <c r="P36" s="42"/>
      <c r="Q36" s="42"/>
      <c r="R36" s="42"/>
      <c r="S36" s="42"/>
      <c r="T36" s="42"/>
      <c r="U36" s="42"/>
      <c r="V36" s="42"/>
      <c r="W36" s="42"/>
      <c r="X36" s="43"/>
      <c r="Y36" s="42"/>
      <c r="Z36" s="42"/>
      <c r="AA36" s="42"/>
      <c r="AB36" s="42"/>
      <c r="AC36" s="42"/>
      <c r="AD36" s="42"/>
      <c r="AE36" s="42"/>
      <c r="AF36" s="42"/>
      <c r="AG36" s="43"/>
    </row>
    <row r="37" spans="1:33">
      <c r="A37" s="912"/>
      <c r="B37" s="1312"/>
      <c r="C37" s="1307"/>
      <c r="D37" s="1223" t="s">
        <v>264</v>
      </c>
      <c r="E37" s="1217"/>
      <c r="F37" s="1224" t="s">
        <v>265</v>
      </c>
      <c r="G37" s="1217"/>
      <c r="H37" s="1224" t="s">
        <v>266</v>
      </c>
      <c r="I37" s="1217"/>
      <c r="J37" s="112" t="s">
        <v>235</v>
      </c>
      <c r="K37" s="112" t="s">
        <v>236</v>
      </c>
      <c r="L37" s="1287"/>
      <c r="M37" s="44"/>
      <c r="N37" s="44"/>
      <c r="O37" s="43"/>
      <c r="P37" s="42"/>
      <c r="Q37" s="42"/>
      <c r="R37" s="42"/>
      <c r="S37" s="42"/>
      <c r="T37" s="42"/>
      <c r="U37" s="42"/>
      <c r="V37" s="44"/>
      <c r="W37" s="44"/>
      <c r="X37" s="43"/>
      <c r="Y37" s="42"/>
      <c r="Z37" s="42"/>
      <c r="AA37" s="42"/>
      <c r="AB37" s="42"/>
      <c r="AC37" s="42"/>
      <c r="AD37" s="42"/>
      <c r="AE37" s="44"/>
      <c r="AF37" s="44"/>
      <c r="AG37" s="43"/>
    </row>
    <row r="38" spans="1:33" ht="13.5" thickBot="1">
      <c r="A38" s="912"/>
      <c r="B38" s="1313"/>
      <c r="C38" s="1314"/>
      <c r="D38" s="633" t="s">
        <v>235</v>
      </c>
      <c r="E38" s="112" t="s">
        <v>236</v>
      </c>
      <c r="F38" s="112" t="s">
        <v>235</v>
      </c>
      <c r="G38" s="112" t="s">
        <v>236</v>
      </c>
      <c r="H38" s="112" t="s">
        <v>235</v>
      </c>
      <c r="I38" s="112" t="s">
        <v>236</v>
      </c>
      <c r="J38" s="112"/>
      <c r="K38" s="112"/>
      <c r="L38" s="1288"/>
      <c r="M38" s="44"/>
      <c r="N38" s="44"/>
      <c r="O38" s="43"/>
      <c r="P38" s="44"/>
      <c r="Q38" s="44"/>
      <c r="R38" s="44"/>
      <c r="S38" s="44"/>
      <c r="T38" s="44"/>
      <c r="U38" s="44"/>
      <c r="V38" s="44"/>
      <c r="W38" s="44"/>
      <c r="X38" s="43"/>
      <c r="Y38" s="44"/>
      <c r="Z38" s="44"/>
      <c r="AA38" s="44"/>
      <c r="AB38" s="44"/>
      <c r="AC38" s="44"/>
      <c r="AD38" s="44"/>
      <c r="AE38" s="44"/>
      <c r="AF38" s="44"/>
      <c r="AG38" s="43"/>
    </row>
    <row r="39" spans="1:33">
      <c r="A39" s="1329" t="s">
        <v>225</v>
      </c>
      <c r="B39" s="913" t="s">
        <v>256</v>
      </c>
      <c r="C39" s="112" t="s">
        <v>42</v>
      </c>
      <c r="D39" s="635">
        <v>433</v>
      </c>
      <c r="E39" s="111">
        <v>267</v>
      </c>
      <c r="F39" s="111">
        <v>1454</v>
      </c>
      <c r="G39" s="111">
        <v>201</v>
      </c>
      <c r="H39" s="111">
        <v>119</v>
      </c>
      <c r="I39" s="111">
        <v>6</v>
      </c>
      <c r="J39" s="111">
        <v>2006</v>
      </c>
      <c r="K39" s="111">
        <v>474</v>
      </c>
      <c r="L39" s="642">
        <f>SUM(J39,K39)</f>
        <v>2480</v>
      </c>
      <c r="M39" s="39"/>
      <c r="N39" s="39"/>
      <c r="O39" s="39"/>
      <c r="P39" s="39"/>
      <c r="Q39" s="39"/>
      <c r="R39" s="39"/>
      <c r="S39" s="39"/>
      <c r="T39" s="39"/>
      <c r="U39" s="39"/>
      <c r="V39" s="39"/>
      <c r="W39" s="39"/>
      <c r="X39" s="39"/>
      <c r="Y39" s="39"/>
      <c r="Z39" s="39"/>
      <c r="AA39" s="39"/>
      <c r="AB39" s="39"/>
      <c r="AC39" s="39"/>
      <c r="AD39" s="39"/>
      <c r="AE39" s="39"/>
      <c r="AF39" s="39"/>
      <c r="AG39" s="39"/>
    </row>
    <row r="40" spans="1:33">
      <c r="A40" s="1330"/>
      <c r="B40" s="914" t="s">
        <v>257</v>
      </c>
      <c r="C40" s="112" t="s">
        <v>42</v>
      </c>
      <c r="D40" s="635">
        <v>0</v>
      </c>
      <c r="E40" s="111">
        <v>0</v>
      </c>
      <c r="F40" s="111">
        <v>57</v>
      </c>
      <c r="G40" s="111">
        <v>9</v>
      </c>
      <c r="H40" s="111">
        <v>37</v>
      </c>
      <c r="I40" s="111">
        <v>3</v>
      </c>
      <c r="J40" s="111">
        <v>94</v>
      </c>
      <c r="K40" s="111">
        <v>12</v>
      </c>
      <c r="L40" s="642">
        <f t="shared" ref="L40:L54" si="6">SUM(J40,K40)</f>
        <v>106</v>
      </c>
      <c r="M40" s="39"/>
      <c r="N40" s="39"/>
      <c r="O40" s="39"/>
      <c r="P40" s="39"/>
      <c r="Q40" s="39"/>
      <c r="R40" s="39"/>
      <c r="S40" s="39"/>
      <c r="T40" s="39"/>
      <c r="U40" s="39"/>
      <c r="V40" s="39"/>
      <c r="W40" s="39"/>
      <c r="X40" s="39"/>
      <c r="Y40" s="39"/>
      <c r="Z40" s="39"/>
      <c r="AA40" s="39"/>
      <c r="AB40" s="39"/>
      <c r="AC40" s="39"/>
      <c r="AD40" s="39"/>
      <c r="AE40" s="39"/>
      <c r="AF40" s="39"/>
      <c r="AG40" s="39"/>
    </row>
    <row r="41" spans="1:33">
      <c r="A41" s="1330"/>
      <c r="B41" s="914" t="s">
        <v>258</v>
      </c>
      <c r="C41" s="112" t="s">
        <v>42</v>
      </c>
      <c r="D41" s="635">
        <v>0</v>
      </c>
      <c r="E41" s="111">
        <v>0</v>
      </c>
      <c r="F41" s="111">
        <v>193</v>
      </c>
      <c r="G41" s="111">
        <v>28</v>
      </c>
      <c r="H41" s="111">
        <v>39</v>
      </c>
      <c r="I41" s="111">
        <v>1</v>
      </c>
      <c r="J41" s="111">
        <v>232</v>
      </c>
      <c r="K41" s="111">
        <v>29</v>
      </c>
      <c r="L41" s="642">
        <f t="shared" si="6"/>
        <v>261</v>
      </c>
      <c r="M41" s="39"/>
      <c r="N41" s="39"/>
      <c r="O41" s="39"/>
      <c r="P41" s="39"/>
      <c r="Q41" s="39"/>
      <c r="R41" s="39"/>
      <c r="S41" s="39"/>
      <c r="T41" s="39"/>
      <c r="U41" s="39"/>
      <c r="V41" s="39"/>
      <c r="W41" s="39"/>
      <c r="X41" s="39"/>
      <c r="Y41" s="39"/>
      <c r="Z41" s="39"/>
      <c r="AA41" s="39"/>
      <c r="AB41" s="39"/>
      <c r="AC41" s="39"/>
      <c r="AD41" s="39"/>
      <c r="AE41" s="39"/>
      <c r="AF41" s="39"/>
      <c r="AG41" s="39"/>
    </row>
    <row r="42" spans="1:33">
      <c r="A42" s="1330"/>
      <c r="B42" s="914" t="s">
        <v>259</v>
      </c>
      <c r="C42" s="112" t="s">
        <v>42</v>
      </c>
      <c r="D42" s="635">
        <v>433</v>
      </c>
      <c r="E42" s="111">
        <v>267</v>
      </c>
      <c r="F42" s="111">
        <v>1204</v>
      </c>
      <c r="G42" s="111">
        <v>164</v>
      </c>
      <c r="H42" s="111">
        <v>43</v>
      </c>
      <c r="I42" s="111">
        <v>2</v>
      </c>
      <c r="J42" s="111">
        <v>1680</v>
      </c>
      <c r="K42" s="111">
        <v>433</v>
      </c>
      <c r="L42" s="642">
        <f t="shared" si="6"/>
        <v>2113</v>
      </c>
      <c r="M42" s="39"/>
      <c r="N42" s="39"/>
      <c r="O42" s="39"/>
      <c r="P42" s="39"/>
      <c r="Q42" s="39"/>
      <c r="R42" s="39"/>
      <c r="S42" s="39"/>
      <c r="T42" s="39"/>
      <c r="U42" s="39"/>
      <c r="V42" s="39"/>
      <c r="W42" s="39"/>
      <c r="X42" s="39"/>
      <c r="Y42" s="39"/>
      <c r="Z42" s="39"/>
      <c r="AA42" s="39"/>
      <c r="AB42" s="39"/>
      <c r="AC42" s="39"/>
      <c r="AD42" s="39"/>
      <c r="AE42" s="39"/>
      <c r="AF42" s="39"/>
      <c r="AG42" s="39"/>
    </row>
    <row r="43" spans="1:33">
      <c r="A43" s="1330"/>
      <c r="B43" s="914" t="s">
        <v>260</v>
      </c>
      <c r="C43" s="112" t="s">
        <v>42</v>
      </c>
      <c r="D43" s="635">
        <v>0</v>
      </c>
      <c r="E43" s="111">
        <v>0</v>
      </c>
      <c r="F43" s="111">
        <v>1</v>
      </c>
      <c r="G43" s="111">
        <v>2</v>
      </c>
      <c r="H43" s="111">
        <v>6</v>
      </c>
      <c r="I43" s="111">
        <v>0</v>
      </c>
      <c r="J43" s="111">
        <v>7</v>
      </c>
      <c r="K43" s="111">
        <v>2</v>
      </c>
      <c r="L43" s="642">
        <f t="shared" si="6"/>
        <v>9</v>
      </c>
      <c r="M43" s="39"/>
      <c r="N43" s="39"/>
      <c r="O43" s="39"/>
      <c r="P43" s="39"/>
      <c r="Q43" s="39"/>
      <c r="R43" s="39"/>
      <c r="S43" s="39"/>
      <c r="T43" s="39"/>
      <c r="U43" s="39"/>
      <c r="V43" s="39"/>
      <c r="W43" s="39"/>
      <c r="X43" s="39"/>
      <c r="Y43" s="39"/>
      <c r="Z43" s="39"/>
      <c r="AA43" s="39"/>
      <c r="AB43" s="39"/>
      <c r="AC43" s="39"/>
      <c r="AD43" s="39"/>
      <c r="AE43" s="39"/>
      <c r="AF43" s="39"/>
      <c r="AG43" s="39"/>
    </row>
    <row r="44" spans="1:33">
      <c r="A44" s="1330"/>
      <c r="B44" s="914" t="s">
        <v>261</v>
      </c>
      <c r="C44" s="112" t="s">
        <v>42</v>
      </c>
      <c r="D44" s="635">
        <v>0</v>
      </c>
      <c r="E44" s="111">
        <v>0</v>
      </c>
      <c r="F44" s="111">
        <v>0</v>
      </c>
      <c r="G44" s="111">
        <v>0</v>
      </c>
      <c r="H44" s="111">
        <v>0</v>
      </c>
      <c r="I44" s="111">
        <v>0</v>
      </c>
      <c r="J44" s="111">
        <v>0</v>
      </c>
      <c r="K44" s="111">
        <v>0</v>
      </c>
      <c r="L44" s="642">
        <f t="shared" si="6"/>
        <v>0</v>
      </c>
      <c r="M44" s="39"/>
      <c r="N44" s="39"/>
      <c r="O44" s="39"/>
      <c r="P44" s="39"/>
      <c r="Q44" s="39"/>
      <c r="R44" s="39"/>
      <c r="S44" s="39"/>
      <c r="T44" s="39"/>
      <c r="U44" s="39"/>
      <c r="V44" s="39"/>
      <c r="W44" s="39"/>
      <c r="X44" s="39"/>
      <c r="Y44" s="39"/>
      <c r="Z44" s="39"/>
      <c r="AA44" s="39"/>
      <c r="AB44" s="39"/>
      <c r="AC44" s="39"/>
      <c r="AD44" s="39"/>
      <c r="AE44" s="39"/>
      <c r="AF44" s="39"/>
      <c r="AG44" s="39"/>
    </row>
    <row r="45" spans="1:33">
      <c r="A45" s="1330"/>
      <c r="B45" s="914" t="s">
        <v>262</v>
      </c>
      <c r="C45" s="112" t="s">
        <v>42</v>
      </c>
      <c r="D45" s="635">
        <v>31</v>
      </c>
      <c r="E45" s="111">
        <v>8</v>
      </c>
      <c r="F45" s="111">
        <v>40</v>
      </c>
      <c r="G45" s="111">
        <v>3</v>
      </c>
      <c r="H45" s="111">
        <v>0</v>
      </c>
      <c r="I45" s="111">
        <v>0</v>
      </c>
      <c r="J45" s="111">
        <v>71</v>
      </c>
      <c r="K45" s="111">
        <v>11</v>
      </c>
      <c r="L45" s="642">
        <f t="shared" si="6"/>
        <v>82</v>
      </c>
      <c r="M45" s="39"/>
      <c r="N45" s="39"/>
      <c r="O45" s="39"/>
      <c r="P45" s="39"/>
      <c r="Q45" s="39"/>
      <c r="R45" s="39"/>
      <c r="S45" s="39"/>
      <c r="T45" s="39"/>
      <c r="U45" s="39"/>
      <c r="V45" s="39"/>
      <c r="W45" s="39"/>
      <c r="X45" s="39"/>
      <c r="Y45" s="39"/>
      <c r="Z45" s="39"/>
      <c r="AA45" s="39"/>
      <c r="AB45" s="39"/>
      <c r="AC45" s="39"/>
      <c r="AD45" s="39"/>
      <c r="AE45" s="39"/>
      <c r="AF45" s="39"/>
      <c r="AG45" s="39"/>
    </row>
    <row r="46" spans="1:33" ht="13.5" thickBot="1">
      <c r="A46" s="1331"/>
      <c r="B46" s="915" t="s">
        <v>72</v>
      </c>
      <c r="C46" s="199" t="s">
        <v>42</v>
      </c>
      <c r="D46" s="637">
        <v>464</v>
      </c>
      <c r="E46" s="638">
        <v>275</v>
      </c>
      <c r="F46" s="638">
        <v>1495</v>
      </c>
      <c r="G46" s="638">
        <v>206</v>
      </c>
      <c r="H46" s="638">
        <v>125</v>
      </c>
      <c r="I46" s="638">
        <v>6</v>
      </c>
      <c r="J46" s="638">
        <v>2084</v>
      </c>
      <c r="K46" s="638">
        <v>487</v>
      </c>
      <c r="L46" s="641">
        <f t="shared" si="6"/>
        <v>2571</v>
      </c>
      <c r="M46" s="39"/>
      <c r="N46" s="39"/>
      <c r="O46" s="39"/>
      <c r="P46" s="39"/>
      <c r="Q46" s="39"/>
      <c r="R46" s="39"/>
      <c r="S46" s="39"/>
      <c r="T46" s="39"/>
      <c r="U46" s="39"/>
      <c r="V46" s="39"/>
      <c r="W46" s="39"/>
      <c r="X46" s="39"/>
      <c r="Y46" s="39"/>
      <c r="Z46" s="39"/>
      <c r="AA46" s="39"/>
      <c r="AB46" s="39"/>
      <c r="AC46" s="39"/>
      <c r="AD46" s="39"/>
      <c r="AE46" s="39"/>
      <c r="AF46" s="39"/>
      <c r="AG46" s="39"/>
    </row>
    <row r="47" spans="1:33">
      <c r="A47" s="1329" t="s">
        <v>226</v>
      </c>
      <c r="B47" s="916" t="s">
        <v>256</v>
      </c>
      <c r="C47" s="811" t="s">
        <v>42</v>
      </c>
      <c r="D47" s="813">
        <v>193</v>
      </c>
      <c r="E47" s="700">
        <v>103</v>
      </c>
      <c r="F47" s="700">
        <v>445</v>
      </c>
      <c r="G47" s="700">
        <v>38</v>
      </c>
      <c r="H47" s="700">
        <v>21</v>
      </c>
      <c r="I47" s="700">
        <v>2</v>
      </c>
      <c r="J47" s="700">
        <v>659</v>
      </c>
      <c r="K47" s="700">
        <v>143</v>
      </c>
      <c r="L47" s="701">
        <f t="shared" si="6"/>
        <v>802</v>
      </c>
      <c r="M47" s="39"/>
      <c r="N47" s="39"/>
      <c r="O47" s="39"/>
      <c r="P47" s="39"/>
      <c r="Q47" s="39"/>
      <c r="R47" s="39"/>
      <c r="S47" s="39"/>
      <c r="T47" s="39"/>
      <c r="U47" s="39"/>
      <c r="V47" s="39"/>
      <c r="W47" s="39"/>
      <c r="X47" s="39"/>
      <c r="Y47" s="39"/>
      <c r="Z47" s="39"/>
      <c r="AA47" s="39"/>
      <c r="AB47" s="39"/>
      <c r="AC47" s="39"/>
      <c r="AD47" s="39"/>
      <c r="AE47" s="39"/>
      <c r="AF47" s="39"/>
      <c r="AG47" s="39"/>
    </row>
    <row r="48" spans="1:33">
      <c r="A48" s="1330"/>
      <c r="B48" s="914" t="s">
        <v>257</v>
      </c>
      <c r="C48" s="112" t="s">
        <v>42</v>
      </c>
      <c r="D48" s="635">
        <v>0</v>
      </c>
      <c r="E48" s="111">
        <v>0</v>
      </c>
      <c r="F48" s="111">
        <v>8</v>
      </c>
      <c r="G48" s="111">
        <v>3</v>
      </c>
      <c r="H48" s="111">
        <v>5</v>
      </c>
      <c r="I48" s="111">
        <v>1</v>
      </c>
      <c r="J48" s="111">
        <v>13</v>
      </c>
      <c r="K48" s="111">
        <v>4</v>
      </c>
      <c r="L48" s="642">
        <f t="shared" si="6"/>
        <v>17</v>
      </c>
      <c r="M48" s="39"/>
      <c r="N48" s="39"/>
      <c r="O48" s="39"/>
      <c r="P48" s="39"/>
      <c r="Q48" s="39"/>
      <c r="R48" s="39"/>
      <c r="S48" s="39"/>
      <c r="T48" s="39"/>
      <c r="U48" s="39"/>
      <c r="V48" s="39"/>
      <c r="W48" s="39"/>
      <c r="X48" s="39"/>
      <c r="Y48" s="39"/>
      <c r="Z48" s="39"/>
      <c r="AA48" s="39"/>
      <c r="AB48" s="39"/>
      <c r="AC48" s="39"/>
      <c r="AD48" s="39"/>
      <c r="AE48" s="39"/>
      <c r="AF48" s="39"/>
      <c r="AG48" s="39"/>
    </row>
    <row r="49" spans="1:33">
      <c r="A49" s="1330"/>
      <c r="B49" s="914" t="s">
        <v>258</v>
      </c>
      <c r="C49" s="112" t="s">
        <v>42</v>
      </c>
      <c r="D49" s="635">
        <v>0</v>
      </c>
      <c r="E49" s="111">
        <v>0</v>
      </c>
      <c r="F49" s="111">
        <v>33</v>
      </c>
      <c r="G49" s="111">
        <v>3</v>
      </c>
      <c r="H49" s="111">
        <v>11</v>
      </c>
      <c r="I49" s="111">
        <v>1</v>
      </c>
      <c r="J49" s="111">
        <v>44</v>
      </c>
      <c r="K49" s="111">
        <v>4</v>
      </c>
      <c r="L49" s="642">
        <f t="shared" si="6"/>
        <v>48</v>
      </c>
      <c r="M49" s="39"/>
      <c r="N49" s="39"/>
      <c r="O49" s="39"/>
      <c r="P49" s="39"/>
      <c r="Q49" s="39"/>
      <c r="R49" s="39"/>
      <c r="S49" s="39"/>
      <c r="T49" s="39"/>
      <c r="U49" s="39"/>
      <c r="V49" s="39"/>
      <c r="W49" s="39"/>
      <c r="X49" s="39"/>
      <c r="Y49" s="39"/>
      <c r="Z49" s="39"/>
      <c r="AA49" s="39"/>
      <c r="AB49" s="39"/>
      <c r="AC49" s="39"/>
      <c r="AD49" s="39"/>
      <c r="AE49" s="39"/>
      <c r="AF49" s="39"/>
      <c r="AG49" s="39"/>
    </row>
    <row r="50" spans="1:33">
      <c r="A50" s="1330"/>
      <c r="B50" s="914" t="s">
        <v>259</v>
      </c>
      <c r="C50" s="112" t="s">
        <v>42</v>
      </c>
      <c r="D50" s="635">
        <v>193</v>
      </c>
      <c r="E50" s="111">
        <v>103</v>
      </c>
      <c r="F50" s="111">
        <v>404</v>
      </c>
      <c r="G50" s="111">
        <v>32</v>
      </c>
      <c r="H50" s="111">
        <v>5</v>
      </c>
      <c r="I50" s="111">
        <v>0</v>
      </c>
      <c r="J50" s="111">
        <v>602</v>
      </c>
      <c r="K50" s="111">
        <v>135</v>
      </c>
      <c r="L50" s="642">
        <f t="shared" si="6"/>
        <v>737</v>
      </c>
      <c r="M50" s="39"/>
      <c r="N50" s="39"/>
      <c r="O50" s="39"/>
      <c r="P50" s="39"/>
      <c r="Q50" s="39"/>
      <c r="R50" s="39"/>
      <c r="S50" s="39"/>
      <c r="T50" s="39"/>
      <c r="U50" s="39"/>
      <c r="V50" s="39"/>
      <c r="W50" s="39"/>
      <c r="X50" s="39"/>
      <c r="Y50" s="39"/>
      <c r="Z50" s="39"/>
      <c r="AA50" s="39"/>
      <c r="AB50" s="39"/>
      <c r="AC50" s="39"/>
      <c r="AD50" s="39"/>
      <c r="AE50" s="39"/>
      <c r="AF50" s="39"/>
      <c r="AG50" s="39"/>
    </row>
    <row r="51" spans="1:33">
      <c r="A51" s="1330"/>
      <c r="B51" s="914" t="s">
        <v>260</v>
      </c>
      <c r="C51" s="112" t="s">
        <v>42</v>
      </c>
      <c r="D51" s="635">
        <v>0</v>
      </c>
      <c r="E51" s="111">
        <v>0</v>
      </c>
      <c r="F51" s="111">
        <v>1</v>
      </c>
      <c r="G51" s="111">
        <v>0</v>
      </c>
      <c r="H51" s="111">
        <v>0</v>
      </c>
      <c r="I51" s="111">
        <v>0</v>
      </c>
      <c r="J51" s="111">
        <v>1</v>
      </c>
      <c r="K51" s="111">
        <v>0</v>
      </c>
      <c r="L51" s="642">
        <f t="shared" si="6"/>
        <v>1</v>
      </c>
      <c r="M51" s="39"/>
      <c r="N51" s="39"/>
      <c r="O51" s="39"/>
      <c r="P51" s="39"/>
      <c r="Q51" s="39"/>
      <c r="R51" s="39"/>
      <c r="S51" s="39"/>
      <c r="T51" s="39"/>
      <c r="U51" s="39"/>
      <c r="V51" s="39"/>
      <c r="W51" s="39"/>
      <c r="X51" s="39"/>
      <c r="Y51" s="39"/>
      <c r="Z51" s="39"/>
      <c r="AA51" s="39"/>
      <c r="AB51" s="39"/>
      <c r="AC51" s="39"/>
      <c r="AD51" s="39"/>
      <c r="AE51" s="39"/>
      <c r="AF51" s="39"/>
      <c r="AG51" s="39"/>
    </row>
    <row r="52" spans="1:33">
      <c r="A52" s="1330"/>
      <c r="B52" s="914" t="s">
        <v>261</v>
      </c>
      <c r="C52" s="112" t="s">
        <v>42</v>
      </c>
      <c r="D52" s="635">
        <v>698</v>
      </c>
      <c r="E52" s="111">
        <v>107</v>
      </c>
      <c r="F52" s="111">
        <v>288</v>
      </c>
      <c r="G52" s="111">
        <v>10</v>
      </c>
      <c r="H52" s="111">
        <v>0</v>
      </c>
      <c r="I52" s="111">
        <v>0</v>
      </c>
      <c r="J52" s="111">
        <v>986</v>
      </c>
      <c r="K52" s="111">
        <v>117</v>
      </c>
      <c r="L52" s="642">
        <f t="shared" si="6"/>
        <v>1103</v>
      </c>
      <c r="M52" s="39"/>
      <c r="N52" s="39"/>
      <c r="O52" s="39"/>
      <c r="P52" s="39"/>
      <c r="Q52" s="39"/>
      <c r="R52" s="39"/>
      <c r="S52" s="39"/>
      <c r="T52" s="39"/>
      <c r="U52" s="39"/>
      <c r="V52" s="39"/>
      <c r="W52" s="39"/>
      <c r="X52" s="39"/>
      <c r="Y52" s="39"/>
      <c r="Z52" s="39"/>
      <c r="AA52" s="39"/>
      <c r="AB52" s="39"/>
      <c r="AC52" s="39"/>
      <c r="AD52" s="39"/>
      <c r="AE52" s="39"/>
      <c r="AF52" s="39"/>
      <c r="AG52" s="39"/>
    </row>
    <row r="53" spans="1:33">
      <c r="A53" s="1330"/>
      <c r="B53" s="914" t="s">
        <v>262</v>
      </c>
      <c r="C53" s="112" t="s">
        <v>42</v>
      </c>
      <c r="D53" s="635">
        <v>42</v>
      </c>
      <c r="E53" s="111">
        <v>57</v>
      </c>
      <c r="F53" s="111">
        <v>8</v>
      </c>
      <c r="G53" s="111">
        <v>2</v>
      </c>
      <c r="H53" s="111">
        <v>0</v>
      </c>
      <c r="I53" s="111">
        <v>0</v>
      </c>
      <c r="J53" s="111">
        <v>50</v>
      </c>
      <c r="K53" s="111">
        <v>59</v>
      </c>
      <c r="L53" s="642">
        <f t="shared" si="6"/>
        <v>109</v>
      </c>
      <c r="M53" s="39"/>
      <c r="N53" s="39"/>
      <c r="O53" s="39"/>
      <c r="P53" s="39"/>
      <c r="Q53" s="39"/>
      <c r="R53" s="39"/>
      <c r="S53" s="39"/>
      <c r="T53" s="39"/>
      <c r="U53" s="39"/>
      <c r="V53" s="39"/>
      <c r="W53" s="39"/>
      <c r="X53" s="39"/>
      <c r="Y53" s="39"/>
      <c r="Z53" s="39"/>
      <c r="AA53" s="39"/>
      <c r="AB53" s="39"/>
      <c r="AC53" s="39"/>
      <c r="AD53" s="39"/>
      <c r="AE53" s="39"/>
      <c r="AF53" s="39"/>
      <c r="AG53" s="39"/>
    </row>
    <row r="54" spans="1:33" ht="13.5" thickBot="1">
      <c r="A54" s="1330"/>
      <c r="B54" s="915" t="s">
        <v>72</v>
      </c>
      <c r="C54" s="199" t="s">
        <v>42</v>
      </c>
      <c r="D54" s="658">
        <v>933</v>
      </c>
      <c r="E54" s="657">
        <v>267</v>
      </c>
      <c r="F54" s="657">
        <v>742</v>
      </c>
      <c r="G54" s="657">
        <v>50</v>
      </c>
      <c r="H54" s="657">
        <v>21</v>
      </c>
      <c r="I54" s="657">
        <v>2</v>
      </c>
      <c r="J54" s="657">
        <v>1696</v>
      </c>
      <c r="K54" s="657">
        <v>319</v>
      </c>
      <c r="L54" s="664">
        <f t="shared" si="6"/>
        <v>2015</v>
      </c>
      <c r="M54" s="39"/>
      <c r="N54" s="39"/>
      <c r="O54" s="39"/>
      <c r="P54" s="39"/>
      <c r="Q54" s="39"/>
      <c r="R54" s="39"/>
      <c r="S54" s="39"/>
      <c r="T54" s="39"/>
      <c r="U54" s="39"/>
      <c r="V54" s="39"/>
      <c r="W54" s="39"/>
      <c r="X54" s="39"/>
      <c r="Y54" s="39"/>
      <c r="Z54" s="39"/>
      <c r="AA54" s="39"/>
      <c r="AB54" s="39"/>
      <c r="AC54" s="39"/>
      <c r="AD54" s="39"/>
      <c r="AE54" s="39"/>
      <c r="AF54" s="39"/>
      <c r="AG54" s="39"/>
    </row>
    <row r="55" spans="1:33">
      <c r="A55" s="1335" t="s">
        <v>72</v>
      </c>
      <c r="B55" s="916" t="s">
        <v>256</v>
      </c>
      <c r="C55" s="824" t="s">
        <v>42</v>
      </c>
      <c r="D55" s="659">
        <f>SUM(D39,D47)</f>
        <v>626</v>
      </c>
      <c r="E55" s="660">
        <f>SUM(E39,E47)</f>
        <v>370</v>
      </c>
      <c r="F55" s="660">
        <f>SUM(F39,F47)</f>
        <v>1899</v>
      </c>
      <c r="G55" s="660">
        <f t="shared" ref="G55:K55" si="7">SUM(G39,G47)</f>
        <v>239</v>
      </c>
      <c r="H55" s="660">
        <f t="shared" si="7"/>
        <v>140</v>
      </c>
      <c r="I55" s="660">
        <f t="shared" si="7"/>
        <v>8</v>
      </c>
      <c r="J55" s="660">
        <f t="shared" si="7"/>
        <v>2665</v>
      </c>
      <c r="K55" s="660">
        <f t="shared" si="7"/>
        <v>617</v>
      </c>
      <c r="L55" s="655">
        <f>SUM(J55,K55)</f>
        <v>3282</v>
      </c>
      <c r="M55" s="34"/>
      <c r="N55" s="34"/>
      <c r="O55" s="34"/>
      <c r="P55" s="34"/>
      <c r="Q55" s="34"/>
      <c r="R55" s="34"/>
      <c r="S55" s="34"/>
      <c r="T55" s="34"/>
      <c r="U55" s="34"/>
      <c r="V55" s="34"/>
      <c r="W55" s="34"/>
      <c r="X55" s="34"/>
      <c r="Y55" s="34"/>
      <c r="Z55" s="34"/>
      <c r="AA55" s="34"/>
      <c r="AB55" s="34"/>
      <c r="AC55" s="34"/>
      <c r="AD55" s="34"/>
      <c r="AE55" s="34"/>
      <c r="AF55" s="34"/>
      <c r="AG55" s="34"/>
    </row>
    <row r="56" spans="1:33">
      <c r="A56" s="1320"/>
      <c r="B56" s="914" t="s">
        <v>257</v>
      </c>
      <c r="C56" s="406" t="s">
        <v>42</v>
      </c>
      <c r="D56" s="635">
        <f t="shared" ref="D56:K61" si="8">SUM(D40,D48)</f>
        <v>0</v>
      </c>
      <c r="E56" s="111">
        <f>SUM(E40,E48)</f>
        <v>0</v>
      </c>
      <c r="F56" s="111">
        <f t="shared" ref="F56:K56" si="9">SUM(F40,F48)</f>
        <v>65</v>
      </c>
      <c r="G56" s="111">
        <f t="shared" si="9"/>
        <v>12</v>
      </c>
      <c r="H56" s="111">
        <f t="shared" si="9"/>
        <v>42</v>
      </c>
      <c r="I56" s="111">
        <f t="shared" si="9"/>
        <v>4</v>
      </c>
      <c r="J56" s="111">
        <f t="shared" si="9"/>
        <v>107</v>
      </c>
      <c r="K56" s="111">
        <f t="shared" si="9"/>
        <v>16</v>
      </c>
      <c r="L56" s="642">
        <f>SUM(J56,K56)</f>
        <v>123</v>
      </c>
      <c r="M56" s="34"/>
      <c r="N56" s="34"/>
      <c r="O56" s="34"/>
      <c r="P56" s="34"/>
      <c r="Q56" s="34"/>
      <c r="R56" s="34"/>
      <c r="S56" s="34"/>
      <c r="T56" s="34"/>
      <c r="U56" s="34"/>
      <c r="V56" s="34"/>
      <c r="W56" s="34"/>
      <c r="X56" s="34"/>
      <c r="Y56" s="34"/>
      <c r="Z56" s="34"/>
      <c r="AA56" s="34"/>
      <c r="AB56" s="34"/>
      <c r="AC56" s="34"/>
      <c r="AD56" s="34"/>
      <c r="AE56" s="34"/>
      <c r="AF56" s="34"/>
      <c r="AG56" s="34"/>
    </row>
    <row r="57" spans="1:33">
      <c r="A57" s="1320"/>
      <c r="B57" s="914" t="s">
        <v>258</v>
      </c>
      <c r="C57" s="406" t="s">
        <v>42</v>
      </c>
      <c r="D57" s="635">
        <f t="shared" si="8"/>
        <v>0</v>
      </c>
      <c r="E57" s="111">
        <f t="shared" si="8"/>
        <v>0</v>
      </c>
      <c r="F57" s="111">
        <f t="shared" si="8"/>
        <v>226</v>
      </c>
      <c r="G57" s="111">
        <f t="shared" si="8"/>
        <v>31</v>
      </c>
      <c r="H57" s="111">
        <f t="shared" si="8"/>
        <v>50</v>
      </c>
      <c r="I57" s="111">
        <f t="shared" si="8"/>
        <v>2</v>
      </c>
      <c r="J57" s="111">
        <f t="shared" si="8"/>
        <v>276</v>
      </c>
      <c r="K57" s="111">
        <f t="shared" si="8"/>
        <v>33</v>
      </c>
      <c r="L57" s="642">
        <f t="shared" ref="L57:L62" si="10">SUM(J57,K57)</f>
        <v>309</v>
      </c>
      <c r="M57" s="34"/>
      <c r="N57" s="34"/>
      <c r="O57" s="34"/>
      <c r="P57" s="34"/>
      <c r="Q57" s="34"/>
      <c r="R57" s="34"/>
      <c r="S57" s="34"/>
      <c r="T57" s="34"/>
      <c r="U57" s="34"/>
      <c r="V57" s="34"/>
      <c r="W57" s="34"/>
      <c r="X57" s="34"/>
      <c r="Y57" s="34"/>
      <c r="Z57" s="34"/>
      <c r="AA57" s="34"/>
      <c r="AB57" s="34"/>
      <c r="AC57" s="34"/>
      <c r="AD57" s="34"/>
      <c r="AE57" s="34"/>
      <c r="AF57" s="34"/>
      <c r="AG57" s="34"/>
    </row>
    <row r="58" spans="1:33">
      <c r="A58" s="1320"/>
      <c r="B58" s="914" t="s">
        <v>259</v>
      </c>
      <c r="C58" s="406" t="s">
        <v>42</v>
      </c>
      <c r="D58" s="635">
        <f t="shared" si="8"/>
        <v>626</v>
      </c>
      <c r="E58" s="111">
        <f t="shared" si="8"/>
        <v>370</v>
      </c>
      <c r="F58" s="111">
        <f t="shared" ref="F58:K58" si="11">SUM(F42,F50)</f>
        <v>1608</v>
      </c>
      <c r="G58" s="111">
        <f t="shared" si="11"/>
        <v>196</v>
      </c>
      <c r="H58" s="111">
        <f t="shared" si="11"/>
        <v>48</v>
      </c>
      <c r="I58" s="111">
        <f t="shared" si="11"/>
        <v>2</v>
      </c>
      <c r="J58" s="111">
        <f t="shared" si="11"/>
        <v>2282</v>
      </c>
      <c r="K58" s="111">
        <f t="shared" si="11"/>
        <v>568</v>
      </c>
      <c r="L58" s="642">
        <f t="shared" si="10"/>
        <v>2850</v>
      </c>
      <c r="M58" s="34"/>
      <c r="N58" s="34"/>
      <c r="O58" s="34"/>
      <c r="P58" s="34"/>
      <c r="Q58" s="34"/>
      <c r="R58" s="34"/>
      <c r="S58" s="34"/>
      <c r="T58" s="34"/>
      <c r="U58" s="34"/>
      <c r="V58" s="34"/>
      <c r="W58" s="34"/>
      <c r="X58" s="34"/>
      <c r="Y58" s="34"/>
      <c r="Z58" s="34"/>
      <c r="AA58" s="34"/>
      <c r="AB58" s="34"/>
      <c r="AC58" s="34"/>
      <c r="AD58" s="34"/>
      <c r="AE58" s="34"/>
      <c r="AF58" s="34"/>
      <c r="AG58" s="34"/>
    </row>
    <row r="59" spans="1:33">
      <c r="A59" s="1320"/>
      <c r="B59" s="914" t="s">
        <v>260</v>
      </c>
      <c r="C59" s="406" t="s">
        <v>42</v>
      </c>
      <c r="D59" s="635">
        <f t="shared" si="8"/>
        <v>0</v>
      </c>
      <c r="E59" s="111">
        <f t="shared" si="8"/>
        <v>0</v>
      </c>
      <c r="F59" s="111">
        <f t="shared" ref="F59:K59" si="12">SUM(F43,F51)</f>
        <v>2</v>
      </c>
      <c r="G59" s="111">
        <f t="shared" si="12"/>
        <v>2</v>
      </c>
      <c r="H59" s="111">
        <f t="shared" si="12"/>
        <v>6</v>
      </c>
      <c r="I59" s="111">
        <f t="shared" si="12"/>
        <v>0</v>
      </c>
      <c r="J59" s="111">
        <f t="shared" si="12"/>
        <v>8</v>
      </c>
      <c r="K59" s="111">
        <f t="shared" si="12"/>
        <v>2</v>
      </c>
      <c r="L59" s="642">
        <f t="shared" si="10"/>
        <v>10</v>
      </c>
      <c r="M59" s="34"/>
      <c r="N59" s="34"/>
      <c r="O59" s="34"/>
      <c r="P59" s="34"/>
      <c r="Q59" s="34"/>
      <c r="R59" s="34"/>
      <c r="S59" s="34"/>
      <c r="T59" s="34"/>
      <c r="U59" s="34"/>
      <c r="V59" s="34"/>
      <c r="W59" s="34"/>
      <c r="X59" s="34"/>
      <c r="Y59" s="34"/>
      <c r="Z59" s="34"/>
      <c r="AA59" s="34"/>
      <c r="AB59" s="34"/>
      <c r="AC59" s="34"/>
      <c r="AD59" s="34"/>
      <c r="AE59" s="34"/>
      <c r="AF59" s="34"/>
      <c r="AG59" s="34"/>
    </row>
    <row r="60" spans="1:33">
      <c r="A60" s="1320"/>
      <c r="B60" s="914" t="s">
        <v>261</v>
      </c>
      <c r="C60" s="406" t="s">
        <v>42</v>
      </c>
      <c r="D60" s="635">
        <f t="shared" si="8"/>
        <v>698</v>
      </c>
      <c r="E60" s="111">
        <f t="shared" si="8"/>
        <v>107</v>
      </c>
      <c r="F60" s="111">
        <f t="shared" ref="F60:K60" si="13">SUM(F44,F52)</f>
        <v>288</v>
      </c>
      <c r="G60" s="111">
        <f t="shared" si="13"/>
        <v>10</v>
      </c>
      <c r="H60" s="111">
        <f t="shared" si="13"/>
        <v>0</v>
      </c>
      <c r="I60" s="111">
        <f t="shared" si="13"/>
        <v>0</v>
      </c>
      <c r="J60" s="111">
        <f t="shared" si="13"/>
        <v>986</v>
      </c>
      <c r="K60" s="111">
        <f t="shared" si="13"/>
        <v>117</v>
      </c>
      <c r="L60" s="642">
        <f t="shared" si="10"/>
        <v>1103</v>
      </c>
      <c r="M60" s="34"/>
      <c r="N60" s="34"/>
      <c r="O60" s="34"/>
      <c r="P60" s="34"/>
      <c r="Q60" s="34"/>
      <c r="R60" s="34"/>
      <c r="S60" s="34"/>
      <c r="T60" s="34"/>
      <c r="U60" s="34"/>
      <c r="V60" s="34"/>
      <c r="W60" s="34"/>
      <c r="X60" s="34"/>
      <c r="Y60" s="34"/>
      <c r="Z60" s="34"/>
      <c r="AA60" s="34"/>
      <c r="AB60" s="34"/>
      <c r="AC60" s="34"/>
      <c r="AD60" s="34"/>
      <c r="AE60" s="34"/>
      <c r="AF60" s="34"/>
      <c r="AG60" s="34"/>
    </row>
    <row r="61" spans="1:33">
      <c r="A61" s="1320"/>
      <c r="B61" s="914" t="s">
        <v>262</v>
      </c>
      <c r="C61" s="406" t="s">
        <v>42</v>
      </c>
      <c r="D61" s="635">
        <f t="shared" si="8"/>
        <v>73</v>
      </c>
      <c r="E61" s="111">
        <f t="shared" si="8"/>
        <v>65</v>
      </c>
      <c r="F61" s="111">
        <f t="shared" ref="F61:K61" si="14">SUM(F45,F53)</f>
        <v>48</v>
      </c>
      <c r="G61" s="111">
        <f t="shared" si="14"/>
        <v>5</v>
      </c>
      <c r="H61" s="111">
        <f t="shared" si="14"/>
        <v>0</v>
      </c>
      <c r="I61" s="111">
        <f t="shared" si="14"/>
        <v>0</v>
      </c>
      <c r="J61" s="111">
        <f t="shared" si="14"/>
        <v>121</v>
      </c>
      <c r="K61" s="111">
        <f t="shared" si="14"/>
        <v>70</v>
      </c>
      <c r="L61" s="642">
        <f t="shared" si="10"/>
        <v>191</v>
      </c>
      <c r="M61" s="34"/>
      <c r="N61" s="34"/>
      <c r="O61" s="34"/>
      <c r="P61" s="34"/>
      <c r="Q61" s="34"/>
      <c r="R61" s="34"/>
      <c r="S61" s="34"/>
      <c r="T61" s="34"/>
      <c r="U61" s="34"/>
      <c r="V61" s="34"/>
      <c r="W61" s="34"/>
      <c r="X61" s="34"/>
      <c r="Y61" s="34"/>
      <c r="Z61" s="34"/>
      <c r="AA61" s="34"/>
      <c r="AB61" s="34"/>
      <c r="AC61" s="34"/>
      <c r="AD61" s="34"/>
      <c r="AE61" s="34"/>
      <c r="AF61" s="34"/>
      <c r="AG61" s="34"/>
    </row>
    <row r="62" spans="1:33" ht="13.5" thickBot="1">
      <c r="A62" s="1322"/>
      <c r="B62" s="915" t="s">
        <v>72</v>
      </c>
      <c r="C62" s="407" t="s">
        <v>42</v>
      </c>
      <c r="D62" s="637">
        <f>SUM(D46,D54)</f>
        <v>1397</v>
      </c>
      <c r="E62" s="638">
        <f t="shared" ref="E62:K62" si="15">SUM(E46,E54)</f>
        <v>542</v>
      </c>
      <c r="F62" s="638">
        <f t="shared" si="15"/>
        <v>2237</v>
      </c>
      <c r="G62" s="638">
        <f t="shared" si="15"/>
        <v>256</v>
      </c>
      <c r="H62" s="638">
        <f t="shared" si="15"/>
        <v>146</v>
      </c>
      <c r="I62" s="638">
        <f t="shared" si="15"/>
        <v>8</v>
      </c>
      <c r="J62" s="638">
        <f t="shared" si="15"/>
        <v>3780</v>
      </c>
      <c r="K62" s="638">
        <f t="shared" si="15"/>
        <v>806</v>
      </c>
      <c r="L62" s="641">
        <f t="shared" si="10"/>
        <v>4586</v>
      </c>
      <c r="M62" s="34"/>
      <c r="N62" s="34"/>
      <c r="O62" s="34"/>
      <c r="P62" s="34"/>
      <c r="Q62" s="34"/>
      <c r="R62" s="34"/>
      <c r="S62" s="34"/>
      <c r="T62" s="34"/>
      <c r="U62" s="34"/>
      <c r="V62" s="34"/>
      <c r="W62" s="34"/>
      <c r="X62" s="34"/>
      <c r="Y62" s="34"/>
      <c r="Z62" s="34"/>
      <c r="AA62" s="34"/>
      <c r="AB62" s="34"/>
      <c r="AC62" s="34"/>
      <c r="AD62" s="34"/>
      <c r="AE62" s="34"/>
      <c r="AF62" s="34"/>
      <c r="AG62" s="34"/>
    </row>
    <row r="63" spans="1:33">
      <c r="A63" s="911"/>
      <c r="B63" s="911"/>
      <c r="C63" s="980"/>
      <c r="D63" s="980"/>
      <c r="E63" s="980"/>
      <c r="F63" s="980"/>
      <c r="G63" s="980"/>
      <c r="H63" s="980"/>
      <c r="I63" s="980"/>
      <c r="J63" s="980"/>
      <c r="K63" s="1028"/>
      <c r="L63" s="980"/>
      <c r="M63" s="34"/>
      <c r="N63" s="34"/>
      <c r="O63" s="34"/>
      <c r="P63" s="34"/>
      <c r="Q63" s="34"/>
      <c r="R63" s="34"/>
      <c r="S63" s="34"/>
      <c r="T63" s="34"/>
      <c r="U63" s="34"/>
      <c r="V63" s="34"/>
      <c r="W63" s="34"/>
      <c r="X63" s="34"/>
      <c r="Y63" s="34"/>
      <c r="Z63" s="34"/>
      <c r="AA63" s="34"/>
      <c r="AB63" s="34"/>
      <c r="AC63" s="34"/>
      <c r="AD63" s="34"/>
      <c r="AE63" s="34"/>
      <c r="AF63" s="34"/>
      <c r="AG63" s="34"/>
    </row>
    <row r="64" spans="1:33">
      <c r="A64" s="911"/>
      <c r="B64" s="911"/>
      <c r="C64" s="967"/>
      <c r="D64" s="967"/>
      <c r="E64" s="967"/>
      <c r="F64" s="967"/>
      <c r="G64" s="967"/>
      <c r="H64" s="967"/>
      <c r="I64" s="967"/>
      <c r="J64" s="967"/>
      <c r="K64" s="967"/>
      <c r="L64" s="967"/>
      <c r="M64" s="34"/>
      <c r="N64" s="34"/>
      <c r="O64" s="34"/>
      <c r="P64" s="34"/>
      <c r="Q64" s="34"/>
      <c r="R64" s="34"/>
      <c r="S64" s="34"/>
      <c r="T64" s="34"/>
      <c r="U64" s="34"/>
      <c r="V64" s="34"/>
      <c r="W64" s="34"/>
      <c r="X64" s="34"/>
      <c r="Y64" s="34"/>
      <c r="Z64" s="34"/>
      <c r="AA64" s="34"/>
      <c r="AB64" s="34"/>
      <c r="AC64" s="34"/>
      <c r="AD64" s="34"/>
      <c r="AE64" s="34"/>
      <c r="AF64" s="34"/>
      <c r="AG64" s="34"/>
    </row>
    <row r="65" spans="1:12">
      <c r="A65" s="911"/>
      <c r="B65" s="911"/>
      <c r="C65" s="967"/>
      <c r="D65" s="967"/>
      <c r="E65" s="967"/>
      <c r="F65" s="967"/>
      <c r="G65" s="967"/>
      <c r="H65" s="967"/>
      <c r="I65" s="967"/>
      <c r="J65" s="967"/>
      <c r="K65" s="967"/>
      <c r="L65" s="967"/>
    </row>
    <row r="66" spans="1:12" ht="26.25" thickBot="1">
      <c r="A66" s="804" t="s">
        <v>267</v>
      </c>
      <c r="B66" s="805"/>
      <c r="C66" s="591"/>
      <c r="D66" s="591"/>
      <c r="E66" s="962"/>
      <c r="F66" s="962"/>
      <c r="G66" s="962"/>
      <c r="H66" s="962"/>
      <c r="I66" s="962"/>
      <c r="J66" s="962"/>
      <c r="K66" s="962"/>
      <c r="L66" s="962"/>
    </row>
    <row r="67" spans="1:12">
      <c r="A67" s="790"/>
      <c r="B67" s="791" t="s">
        <v>252</v>
      </c>
      <c r="C67" s="1250" t="s">
        <v>37</v>
      </c>
      <c r="D67" s="1198"/>
      <c r="E67" s="1251"/>
      <c r="F67" s="1251"/>
      <c r="G67" s="969"/>
      <c r="H67" s="969"/>
      <c r="I67" s="1251"/>
      <c r="J67" s="1251"/>
      <c r="K67" s="1251"/>
      <c r="L67" s="1251"/>
    </row>
    <row r="68" spans="1:12" ht="13.5" thickBot="1">
      <c r="A68" s="792"/>
      <c r="B68" s="680" t="s">
        <v>253</v>
      </c>
      <c r="C68" s="825" t="s">
        <v>235</v>
      </c>
      <c r="D68" s="826" t="s">
        <v>236</v>
      </c>
      <c r="E68" s="969"/>
      <c r="F68" s="969"/>
      <c r="G68" s="969"/>
      <c r="H68" s="969"/>
      <c r="I68" s="969"/>
      <c r="J68" s="969"/>
      <c r="K68" s="969"/>
      <c r="L68" s="969"/>
    </row>
    <row r="69" spans="1:12">
      <c r="A69" s="1329" t="s">
        <v>225</v>
      </c>
      <c r="B69" s="766" t="s">
        <v>257</v>
      </c>
      <c r="C69" s="827">
        <v>94</v>
      </c>
      <c r="D69" s="672">
        <v>12</v>
      </c>
      <c r="E69" s="961"/>
      <c r="F69" s="961"/>
      <c r="G69" s="961"/>
      <c r="H69" s="961"/>
      <c r="I69" s="961"/>
      <c r="J69" s="961"/>
      <c r="K69" s="961"/>
      <c r="L69" s="961"/>
    </row>
    <row r="70" spans="1:12">
      <c r="A70" s="1330"/>
      <c r="B70" s="768" t="s">
        <v>258</v>
      </c>
      <c r="C70" s="647">
        <v>232</v>
      </c>
      <c r="D70" s="648">
        <v>29</v>
      </c>
      <c r="E70" s="965"/>
      <c r="F70" s="965"/>
      <c r="G70" s="965"/>
      <c r="H70" s="965"/>
      <c r="I70" s="965"/>
      <c r="J70" s="965"/>
      <c r="K70" s="965"/>
      <c r="L70" s="965"/>
    </row>
    <row r="71" spans="1:12">
      <c r="A71" s="1330"/>
      <c r="B71" s="768" t="s">
        <v>259</v>
      </c>
      <c r="C71" s="647">
        <v>1680</v>
      </c>
      <c r="D71" s="649">
        <v>433</v>
      </c>
      <c r="E71" s="965"/>
      <c r="F71" s="965"/>
      <c r="G71" s="965"/>
      <c r="H71" s="965"/>
      <c r="I71" s="965"/>
      <c r="J71" s="965"/>
      <c r="K71" s="965"/>
      <c r="L71" s="965"/>
    </row>
    <row r="72" spans="1:12" ht="13.5" thickBot="1">
      <c r="A72" s="1331"/>
      <c r="B72" s="769" t="s">
        <v>72</v>
      </c>
      <c r="C72" s="828">
        <v>2006</v>
      </c>
      <c r="D72" s="670">
        <v>474</v>
      </c>
      <c r="E72" s="961"/>
      <c r="F72" s="961"/>
      <c r="G72" s="961"/>
      <c r="H72" s="961"/>
      <c r="I72" s="961"/>
      <c r="J72" s="961"/>
      <c r="K72" s="961"/>
      <c r="L72" s="961"/>
    </row>
    <row r="73" spans="1:12">
      <c r="A73" s="1330" t="s">
        <v>226</v>
      </c>
      <c r="B73" s="917" t="s">
        <v>257</v>
      </c>
      <c r="C73" s="659">
        <v>13</v>
      </c>
      <c r="D73" s="655">
        <v>4</v>
      </c>
      <c r="E73" s="963"/>
      <c r="F73" s="963"/>
      <c r="G73" s="963"/>
      <c r="H73" s="963"/>
      <c r="I73" s="963"/>
      <c r="J73" s="963"/>
      <c r="K73" s="961"/>
      <c r="L73" s="961"/>
    </row>
    <row r="74" spans="1:12">
      <c r="A74" s="1330"/>
      <c r="B74" s="768" t="s">
        <v>258</v>
      </c>
      <c r="C74" s="635">
        <v>44</v>
      </c>
      <c r="D74" s="642">
        <v>4</v>
      </c>
      <c r="E74" s="964"/>
      <c r="F74" s="964"/>
      <c r="G74" s="964"/>
      <c r="H74" s="964"/>
      <c r="I74" s="964"/>
      <c r="J74" s="964"/>
      <c r="K74" s="965"/>
      <c r="L74" s="965"/>
    </row>
    <row r="75" spans="1:12">
      <c r="A75" s="1330"/>
      <c r="B75" s="768" t="s">
        <v>259</v>
      </c>
      <c r="C75" s="635">
        <v>602</v>
      </c>
      <c r="D75" s="642">
        <v>135</v>
      </c>
      <c r="E75" s="517"/>
      <c r="F75" s="517"/>
      <c r="G75" s="517"/>
      <c r="H75" s="517"/>
      <c r="I75" s="517"/>
      <c r="J75" s="517"/>
      <c r="K75" s="526"/>
      <c r="L75" s="526"/>
    </row>
    <row r="76" spans="1:12" ht="13.5" thickBot="1">
      <c r="A76" s="1331"/>
      <c r="B76" s="769" t="s">
        <v>72</v>
      </c>
      <c r="C76" s="658">
        <v>659</v>
      </c>
      <c r="D76" s="664">
        <v>143</v>
      </c>
      <c r="E76" s="518"/>
      <c r="F76" s="518"/>
      <c r="G76" s="518"/>
      <c r="H76" s="518"/>
      <c r="I76" s="518"/>
      <c r="J76" s="518"/>
      <c r="K76" s="519"/>
      <c r="L76" s="519"/>
    </row>
    <row r="77" spans="1:12">
      <c r="A77" s="1329" t="s">
        <v>72</v>
      </c>
      <c r="B77" s="777" t="s">
        <v>257</v>
      </c>
      <c r="C77" s="659">
        <f>SUM(C69,C73)</f>
        <v>107</v>
      </c>
      <c r="D77" s="655">
        <f>SUM(D69,D73)</f>
        <v>16</v>
      </c>
      <c r="E77" s="518"/>
      <c r="F77" s="518"/>
      <c r="G77" s="518"/>
      <c r="H77" s="518"/>
      <c r="I77" s="518"/>
      <c r="J77" s="518"/>
      <c r="K77" s="519"/>
      <c r="L77" s="519"/>
    </row>
    <row r="78" spans="1:12">
      <c r="A78" s="1330"/>
      <c r="B78" s="778" t="s">
        <v>258</v>
      </c>
      <c r="C78" s="635">
        <f t="shared" ref="C78:D80" si="16">SUM(C70,C74)</f>
        <v>276</v>
      </c>
      <c r="D78" s="642">
        <f t="shared" si="16"/>
        <v>33</v>
      </c>
      <c r="E78" s="517"/>
      <c r="F78" s="517"/>
      <c r="G78" s="517"/>
      <c r="H78" s="517"/>
      <c r="I78" s="517"/>
      <c r="J78" s="517"/>
      <c r="K78" s="519"/>
      <c r="L78" s="519"/>
    </row>
    <row r="79" spans="1:12">
      <c r="A79" s="1330"/>
      <c r="B79" s="778" t="s">
        <v>259</v>
      </c>
      <c r="C79" s="635">
        <f t="shared" si="16"/>
        <v>2282</v>
      </c>
      <c r="D79" s="642">
        <f t="shared" si="16"/>
        <v>568</v>
      </c>
      <c r="E79" s="517"/>
      <c r="F79" s="517"/>
      <c r="G79" s="517"/>
      <c r="H79" s="517"/>
      <c r="I79" s="517"/>
      <c r="J79" s="517"/>
      <c r="K79" s="519"/>
      <c r="L79" s="519"/>
    </row>
    <row r="80" spans="1:12" ht="13.5" thickBot="1">
      <c r="A80" s="1331"/>
      <c r="B80" s="918" t="s">
        <v>72</v>
      </c>
      <c r="C80" s="637">
        <f t="shared" si="16"/>
        <v>2665</v>
      </c>
      <c r="D80" s="641">
        <f t="shared" si="16"/>
        <v>617</v>
      </c>
      <c r="E80" s="518"/>
      <c r="F80" s="518"/>
      <c r="G80" s="518"/>
      <c r="H80" s="518"/>
      <c r="I80" s="518"/>
      <c r="J80" s="518"/>
      <c r="K80" s="518"/>
      <c r="L80" s="518"/>
    </row>
    <row r="81" spans="1:12">
      <c r="A81" s="911"/>
      <c r="B81" s="911"/>
      <c r="C81" s="654"/>
      <c r="D81" s="654"/>
      <c r="E81" s="517"/>
      <c r="F81" s="517"/>
      <c r="G81" s="517"/>
      <c r="H81" s="517"/>
      <c r="I81" s="517"/>
      <c r="J81" s="517"/>
      <c r="K81" s="517"/>
      <c r="L81" s="517"/>
    </row>
    <row r="82" spans="1:12">
      <c r="A82" s="911"/>
      <c r="B82" s="911"/>
      <c r="C82" s="92"/>
      <c r="D82" s="92"/>
      <c r="E82" s="517"/>
      <c r="F82" s="517"/>
      <c r="G82" s="517"/>
      <c r="H82" s="517"/>
      <c r="I82" s="517"/>
      <c r="J82" s="517"/>
      <c r="K82" s="517"/>
      <c r="L82" s="517"/>
    </row>
    <row r="83" spans="1:12" ht="26.25" thickBot="1">
      <c r="A83" s="805" t="s">
        <v>269</v>
      </c>
      <c r="B83" s="805"/>
      <c r="C83" s="595"/>
      <c r="D83" s="595"/>
      <c r="E83" s="962"/>
      <c r="F83" s="962"/>
      <c r="G83" s="962"/>
      <c r="H83" s="962"/>
      <c r="I83" s="962"/>
      <c r="J83" s="962"/>
      <c r="K83" s="962"/>
      <c r="L83" s="962"/>
    </row>
    <row r="84" spans="1:12">
      <c r="A84" s="789"/>
      <c r="B84" s="582" t="s">
        <v>252</v>
      </c>
      <c r="C84" s="1250" t="s">
        <v>37</v>
      </c>
      <c r="D84" s="1147"/>
      <c r="E84" s="969"/>
      <c r="F84" s="969"/>
      <c r="G84" s="969"/>
      <c r="H84" s="969"/>
      <c r="I84" s="969"/>
      <c r="J84" s="969"/>
      <c r="K84" s="969"/>
      <c r="L84" s="969"/>
    </row>
    <row r="85" spans="1:12" ht="13.5" thickBot="1">
      <c r="A85" s="793"/>
      <c r="B85" s="794" t="s">
        <v>253</v>
      </c>
      <c r="C85" s="825" t="s">
        <v>235</v>
      </c>
      <c r="D85" s="668" t="s">
        <v>236</v>
      </c>
      <c r="E85" s="969"/>
      <c r="F85" s="969"/>
      <c r="G85" s="969"/>
      <c r="H85" s="969"/>
      <c r="I85" s="969"/>
      <c r="J85" s="969"/>
      <c r="K85" s="969"/>
      <c r="L85" s="969"/>
    </row>
    <row r="86" spans="1:12" ht="13.5" thickBot="1">
      <c r="A86" s="919" t="s">
        <v>225</v>
      </c>
      <c r="B86" s="920" t="s">
        <v>246</v>
      </c>
      <c r="C86" s="663">
        <v>71</v>
      </c>
      <c r="D86" s="642">
        <v>11</v>
      </c>
      <c r="E86" s="961"/>
      <c r="F86" s="961"/>
      <c r="G86" s="961"/>
      <c r="H86" s="961"/>
      <c r="I86" s="961"/>
      <c r="J86" s="961"/>
      <c r="K86" s="961"/>
      <c r="L86" s="961"/>
    </row>
    <row r="87" spans="1:12" ht="13.5" thickBot="1">
      <c r="A87" s="920" t="s">
        <v>226</v>
      </c>
      <c r="B87" s="920" t="s">
        <v>246</v>
      </c>
      <c r="C87" s="650">
        <v>1036</v>
      </c>
      <c r="D87" s="664">
        <v>176</v>
      </c>
      <c r="E87" s="963"/>
      <c r="F87" s="963"/>
      <c r="G87" s="963"/>
      <c r="H87" s="963"/>
      <c r="I87" s="963"/>
      <c r="J87" s="963"/>
      <c r="K87" s="961"/>
      <c r="L87" s="961"/>
    </row>
    <row r="88" spans="1:12" ht="26.25" thickBot="1">
      <c r="A88" s="920" t="s">
        <v>487</v>
      </c>
      <c r="B88" s="920" t="s">
        <v>246</v>
      </c>
      <c r="C88" s="829">
        <f>SUM(C86:C87)</f>
        <v>1107</v>
      </c>
      <c r="D88" s="830">
        <f>SUM(D86:D87)</f>
        <v>187</v>
      </c>
      <c r="E88" s="964"/>
      <c r="F88" s="964"/>
      <c r="G88" s="964"/>
      <c r="H88" s="964"/>
      <c r="I88" s="964"/>
      <c r="J88" s="964"/>
      <c r="K88" s="965"/>
      <c r="L88" s="965"/>
    </row>
    <row r="89" spans="1:12">
      <c r="A89" s="911"/>
      <c r="B89" s="911"/>
      <c r="C89" s="654"/>
      <c r="D89" s="654"/>
      <c r="E89" s="967"/>
      <c r="F89" s="967"/>
      <c r="G89" s="967"/>
      <c r="H89" s="967"/>
      <c r="I89" s="967"/>
      <c r="J89" s="967"/>
      <c r="K89" s="967"/>
      <c r="L89" s="967"/>
    </row>
    <row r="90" spans="1:12">
      <c r="A90" s="911"/>
      <c r="B90" s="911"/>
      <c r="C90" s="92"/>
      <c r="D90" s="92"/>
      <c r="E90" s="967"/>
      <c r="F90" s="967"/>
      <c r="G90" s="967"/>
      <c r="H90" s="967"/>
      <c r="I90" s="967"/>
      <c r="J90" s="967"/>
      <c r="K90" s="967"/>
      <c r="L90" s="967"/>
    </row>
    <row r="91" spans="1:12" ht="26.25" thickBot="1">
      <c r="A91" s="805" t="s">
        <v>270</v>
      </c>
      <c r="B91" s="805"/>
      <c r="C91" s="591"/>
      <c r="D91" s="591"/>
      <c r="E91" s="962"/>
      <c r="F91" s="962"/>
      <c r="G91" s="962"/>
      <c r="H91" s="962"/>
      <c r="I91" s="968"/>
      <c r="J91" s="968"/>
      <c r="K91" s="968"/>
      <c r="L91" s="968"/>
    </row>
    <row r="92" spans="1:12" ht="13.5" thickBot="1">
      <c r="A92" s="795"/>
      <c r="B92" s="796" t="s">
        <v>271</v>
      </c>
      <c r="C92" s="600" t="s">
        <v>272</v>
      </c>
      <c r="D92" s="722" t="s">
        <v>37</v>
      </c>
      <c r="E92" s="969"/>
      <c r="F92" s="969"/>
      <c r="G92" s="969"/>
      <c r="H92" s="969"/>
      <c r="I92" s="978"/>
      <c r="J92" s="978"/>
      <c r="K92" s="978"/>
      <c r="L92" s="978"/>
    </row>
    <row r="93" spans="1:12">
      <c r="A93" s="1329" t="s">
        <v>225</v>
      </c>
      <c r="B93" s="921" t="s">
        <v>273</v>
      </c>
      <c r="C93" s="568" t="s">
        <v>42</v>
      </c>
      <c r="D93" s="655">
        <v>487</v>
      </c>
      <c r="E93" s="961"/>
      <c r="F93" s="961"/>
      <c r="G93" s="961"/>
      <c r="H93" s="961"/>
      <c r="I93" s="966"/>
      <c r="J93" s="966"/>
      <c r="K93" s="966"/>
      <c r="L93" s="966"/>
    </row>
    <row r="94" spans="1:12">
      <c r="A94" s="1330"/>
      <c r="B94" s="914" t="s">
        <v>274</v>
      </c>
      <c r="C94" s="96" t="s">
        <v>42</v>
      </c>
      <c r="D94" s="642">
        <v>2084</v>
      </c>
      <c r="E94" s="965"/>
      <c r="F94" s="965"/>
      <c r="G94" s="965"/>
      <c r="H94" s="965"/>
      <c r="I94" s="967"/>
      <c r="J94" s="967"/>
      <c r="K94" s="967"/>
      <c r="L94" s="967"/>
    </row>
    <row r="95" spans="1:12">
      <c r="A95" s="1330"/>
      <c r="B95" s="913" t="s">
        <v>72</v>
      </c>
      <c r="C95" s="94" t="s">
        <v>42</v>
      </c>
      <c r="D95" s="642">
        <v>2571</v>
      </c>
      <c r="E95" s="961"/>
      <c r="F95" s="961"/>
      <c r="G95" s="961"/>
      <c r="H95" s="961"/>
      <c r="I95" s="966"/>
      <c r="J95" s="966"/>
      <c r="K95" s="966"/>
      <c r="L95" s="966"/>
    </row>
    <row r="96" spans="1:12" ht="13.5" thickBot="1">
      <c r="A96" s="1331"/>
      <c r="B96" s="915" t="s">
        <v>275</v>
      </c>
      <c r="C96" s="468" t="s">
        <v>58</v>
      </c>
      <c r="D96" s="831">
        <f>D93/D95</f>
        <v>0.18942045896538312</v>
      </c>
      <c r="E96" s="961"/>
      <c r="F96" s="965"/>
      <c r="G96" s="965"/>
      <c r="H96" s="961"/>
      <c r="I96" s="967"/>
      <c r="J96" s="967"/>
      <c r="K96" s="967"/>
      <c r="L96" s="967"/>
    </row>
    <row r="97" spans="1:41">
      <c r="A97" s="1329" t="s">
        <v>226</v>
      </c>
      <c r="B97" s="921" t="s">
        <v>273</v>
      </c>
      <c r="C97" s="568" t="s">
        <v>42</v>
      </c>
      <c r="D97" s="655">
        <v>319</v>
      </c>
      <c r="E97" s="961"/>
      <c r="F97" s="961"/>
      <c r="G97" s="961"/>
      <c r="H97" s="961"/>
      <c r="I97" s="966"/>
      <c r="J97" s="966"/>
      <c r="K97" s="966"/>
      <c r="L97" s="966"/>
    </row>
    <row r="98" spans="1:41">
      <c r="A98" s="1330"/>
      <c r="B98" s="914" t="s">
        <v>274</v>
      </c>
      <c r="C98" s="96" t="s">
        <v>42</v>
      </c>
      <c r="D98" s="642">
        <v>1696</v>
      </c>
      <c r="E98" s="526"/>
      <c r="F98" s="526"/>
      <c r="G98" s="526"/>
      <c r="H98" s="526"/>
      <c r="I98" s="92"/>
      <c r="J98" s="92"/>
      <c r="K98" s="92"/>
      <c r="L98" s="92"/>
    </row>
    <row r="99" spans="1:41">
      <c r="A99" s="1330"/>
      <c r="B99" s="913" t="s">
        <v>72</v>
      </c>
      <c r="C99" s="94" t="s">
        <v>42</v>
      </c>
      <c r="D99" s="642">
        <f>SUM(D97:D98)</f>
        <v>2015</v>
      </c>
      <c r="E99" s="519"/>
      <c r="F99" s="519"/>
      <c r="G99" s="519"/>
      <c r="H99" s="519"/>
      <c r="I99" s="93"/>
      <c r="J99" s="93"/>
      <c r="K99" s="93"/>
      <c r="L99" s="93"/>
    </row>
    <row r="100" spans="1:41" ht="13.5" thickBot="1">
      <c r="A100" s="1331"/>
      <c r="B100" s="922" t="s">
        <v>275</v>
      </c>
      <c r="C100" s="764" t="s">
        <v>58</v>
      </c>
      <c r="D100" s="832">
        <f>D97/D99</f>
        <v>0.15831265508684864</v>
      </c>
      <c r="E100" s="526"/>
      <c r="F100" s="526"/>
      <c r="G100" s="526"/>
      <c r="H100" s="526"/>
      <c r="I100" s="92"/>
      <c r="J100" s="92"/>
      <c r="K100" s="92"/>
      <c r="L100" s="92"/>
    </row>
    <row r="101" spans="1:41">
      <c r="A101" s="1335" t="s">
        <v>72</v>
      </c>
      <c r="B101" s="921" t="s">
        <v>273</v>
      </c>
      <c r="C101" s="568" t="s">
        <v>42</v>
      </c>
      <c r="D101" s="655">
        <f>SUM(D93,D97)</f>
        <v>806</v>
      </c>
      <c r="E101" s="519"/>
      <c r="F101" s="519"/>
      <c r="G101" s="519"/>
      <c r="H101" s="519"/>
      <c r="I101" s="93"/>
      <c r="J101" s="93"/>
      <c r="K101" s="93"/>
      <c r="L101" s="93"/>
    </row>
    <row r="102" spans="1:41">
      <c r="A102" s="1320"/>
      <c r="B102" s="914" t="s">
        <v>274</v>
      </c>
      <c r="C102" s="96" t="s">
        <v>42</v>
      </c>
      <c r="D102" s="642">
        <f>SUM(D94,D98)</f>
        <v>3780</v>
      </c>
      <c r="E102" s="526"/>
      <c r="F102" s="526"/>
      <c r="G102" s="526"/>
      <c r="H102" s="526"/>
      <c r="I102" s="92"/>
      <c r="J102" s="92"/>
      <c r="K102" s="92"/>
      <c r="L102" s="92"/>
    </row>
    <row r="103" spans="1:41">
      <c r="A103" s="1320"/>
      <c r="B103" s="913" t="s">
        <v>72</v>
      </c>
      <c r="C103" s="94" t="s">
        <v>42</v>
      </c>
      <c r="D103" s="642">
        <f>SUM(D101:D102)</f>
        <v>4586</v>
      </c>
      <c r="E103" s="519"/>
      <c r="F103" s="519"/>
      <c r="G103" s="519"/>
      <c r="H103" s="519"/>
      <c r="I103" s="93"/>
      <c r="J103" s="93"/>
      <c r="K103" s="93"/>
      <c r="L103" s="93"/>
    </row>
    <row r="104" spans="1:41" ht="13.5" thickBot="1">
      <c r="A104" s="1322"/>
      <c r="B104" s="915" t="s">
        <v>275</v>
      </c>
      <c r="C104" s="468" t="s">
        <v>58</v>
      </c>
      <c r="D104" s="831">
        <f>D101/D103</f>
        <v>0.17575228957697339</v>
      </c>
      <c r="E104" s="526"/>
      <c r="F104" s="526"/>
      <c r="G104" s="526"/>
      <c r="H104" s="526"/>
      <c r="I104" s="92"/>
      <c r="J104" s="92"/>
      <c r="K104" s="92"/>
      <c r="L104" s="92"/>
    </row>
    <row r="105" spans="1:41">
      <c r="A105" s="1333" t="s">
        <v>276</v>
      </c>
      <c r="B105" s="1333"/>
      <c r="C105" s="1333"/>
      <c r="D105" s="1334"/>
      <c r="E105" s="1333"/>
      <c r="F105" s="1333"/>
      <c r="G105" s="1333"/>
      <c r="H105" s="602"/>
      <c r="I105" s="602"/>
      <c r="J105" s="602"/>
      <c r="K105" s="602"/>
      <c r="L105" s="602"/>
    </row>
    <row r="106" spans="1:41">
      <c r="A106" s="911"/>
      <c r="B106" s="911"/>
      <c r="C106" s="92"/>
      <c r="D106" s="92"/>
      <c r="E106" s="92"/>
      <c r="F106" s="92"/>
      <c r="G106" s="92"/>
      <c r="H106" s="92"/>
      <c r="I106" s="92"/>
      <c r="J106" s="92"/>
      <c r="K106" s="92"/>
      <c r="L106" s="967"/>
      <c r="M106" s="40"/>
    </row>
    <row r="107" spans="1:41">
      <c r="A107" s="911"/>
      <c r="B107" s="911"/>
      <c r="C107" s="92"/>
      <c r="D107" s="92"/>
      <c r="E107" s="92"/>
      <c r="F107" s="92"/>
      <c r="G107" s="92"/>
      <c r="H107" s="92"/>
      <c r="I107" s="92"/>
      <c r="J107" s="92"/>
      <c r="K107" s="92"/>
      <c r="L107" s="967"/>
      <c r="M107" s="40"/>
    </row>
    <row r="108" spans="1:41" ht="51.75" thickBot="1">
      <c r="A108" s="805" t="s">
        <v>488</v>
      </c>
      <c r="B108" s="805"/>
      <c r="C108" s="591"/>
      <c r="D108" s="591"/>
      <c r="E108" s="591"/>
      <c r="F108" s="591"/>
      <c r="G108" s="591"/>
      <c r="H108" s="591"/>
      <c r="I108" s="591"/>
      <c r="J108" s="591"/>
      <c r="K108" s="578"/>
      <c r="L108" s="968"/>
      <c r="M108" s="40"/>
    </row>
    <row r="109" spans="1:41" ht="15" customHeight="1">
      <c r="A109" s="1332"/>
      <c r="B109" s="1311" t="s">
        <v>252</v>
      </c>
      <c r="C109" s="1226" t="s">
        <v>263</v>
      </c>
      <c r="D109" s="1198"/>
      <c r="E109" s="1198"/>
      <c r="F109" s="1198"/>
      <c r="G109" s="1198"/>
      <c r="H109" s="1171"/>
      <c r="I109" s="1262" t="s">
        <v>253</v>
      </c>
      <c r="J109" s="1171"/>
      <c r="K109" s="1252" t="s">
        <v>255</v>
      </c>
      <c r="L109" s="969"/>
      <c r="M109" s="43"/>
      <c r="N109" s="47"/>
      <c r="O109" s="43"/>
      <c r="P109" s="43"/>
      <c r="Q109" s="43"/>
      <c r="R109" s="43"/>
      <c r="S109" s="43"/>
      <c r="T109" s="43"/>
      <c r="U109" s="43"/>
      <c r="V109" s="43"/>
      <c r="W109" s="47"/>
      <c r="X109" s="43"/>
      <c r="Y109" s="43"/>
      <c r="Z109" s="43"/>
      <c r="AA109" s="43"/>
      <c r="AB109" s="43"/>
      <c r="AC109" s="43"/>
      <c r="AD109" s="43"/>
      <c r="AE109" s="43"/>
      <c r="AF109" s="47"/>
      <c r="AG109" s="34"/>
      <c r="AH109" s="34"/>
      <c r="AI109" s="34"/>
      <c r="AJ109" s="34"/>
      <c r="AK109" s="34"/>
      <c r="AL109" s="34"/>
      <c r="AM109" s="34"/>
      <c r="AN109" s="34"/>
      <c r="AO109" s="34"/>
    </row>
    <row r="110" spans="1:41">
      <c r="A110" s="1320"/>
      <c r="B110" s="1324"/>
      <c r="C110" s="1223" t="s">
        <v>264</v>
      </c>
      <c r="D110" s="1217"/>
      <c r="E110" s="1224" t="s">
        <v>265</v>
      </c>
      <c r="F110" s="1217"/>
      <c r="G110" s="1224" t="s">
        <v>266</v>
      </c>
      <c r="H110" s="1217"/>
      <c r="I110" s="111" t="s">
        <v>235</v>
      </c>
      <c r="J110" s="111" t="s">
        <v>236</v>
      </c>
      <c r="K110" s="1253"/>
      <c r="L110" s="961"/>
      <c r="M110" s="48"/>
      <c r="N110" s="47"/>
      <c r="O110" s="48"/>
      <c r="P110" s="48"/>
      <c r="Q110" s="48"/>
      <c r="R110" s="48"/>
      <c r="S110" s="48"/>
      <c r="T110" s="48"/>
      <c r="U110" s="48"/>
      <c r="V110" s="48"/>
      <c r="W110" s="47"/>
      <c r="X110" s="48"/>
      <c r="Y110" s="48"/>
      <c r="Z110" s="48"/>
      <c r="AA110" s="48"/>
      <c r="AB110" s="48"/>
      <c r="AC110" s="48"/>
      <c r="AD110" s="48"/>
      <c r="AE110" s="48"/>
      <c r="AF110" s="47"/>
      <c r="AG110" s="34"/>
      <c r="AH110" s="34"/>
      <c r="AI110" s="34"/>
      <c r="AJ110" s="34"/>
      <c r="AK110" s="34"/>
      <c r="AL110" s="34"/>
      <c r="AM110" s="34"/>
      <c r="AN110" s="34"/>
      <c r="AO110" s="34"/>
    </row>
    <row r="111" spans="1:41" ht="13.5" thickBot="1">
      <c r="A111" s="1322"/>
      <c r="B111" s="1324"/>
      <c r="C111" s="658" t="s">
        <v>235</v>
      </c>
      <c r="D111" s="657" t="s">
        <v>236</v>
      </c>
      <c r="E111" s="657" t="s">
        <v>235</v>
      </c>
      <c r="F111" s="657" t="s">
        <v>236</v>
      </c>
      <c r="G111" s="657" t="s">
        <v>235</v>
      </c>
      <c r="H111" s="657" t="s">
        <v>236</v>
      </c>
      <c r="I111" s="657"/>
      <c r="J111" s="657"/>
      <c r="K111" s="1253"/>
      <c r="L111" s="961"/>
      <c r="M111" s="48"/>
      <c r="N111" s="47"/>
      <c r="O111" s="48"/>
      <c r="P111" s="48"/>
      <c r="Q111" s="48"/>
      <c r="R111" s="48"/>
      <c r="S111" s="48"/>
      <c r="T111" s="48"/>
      <c r="U111" s="48"/>
      <c r="V111" s="48"/>
      <c r="W111" s="47"/>
      <c r="X111" s="48"/>
      <c r="Y111" s="48"/>
      <c r="Z111" s="48"/>
      <c r="AA111" s="48"/>
      <c r="AB111" s="48"/>
      <c r="AC111" s="48"/>
      <c r="AD111" s="48"/>
      <c r="AE111" s="48"/>
      <c r="AF111" s="47"/>
      <c r="AG111" s="34"/>
      <c r="AH111" s="34"/>
      <c r="AI111" s="34"/>
      <c r="AJ111" s="34"/>
      <c r="AK111" s="34"/>
      <c r="AL111" s="34"/>
      <c r="AM111" s="34"/>
      <c r="AN111" s="34"/>
      <c r="AO111" s="34"/>
    </row>
    <row r="112" spans="1:41">
      <c r="A112" s="1329" t="s">
        <v>225</v>
      </c>
      <c r="B112" s="923" t="s">
        <v>256</v>
      </c>
      <c r="C112" s="659">
        <v>135</v>
      </c>
      <c r="D112" s="660">
        <v>117</v>
      </c>
      <c r="E112" s="660">
        <v>263</v>
      </c>
      <c r="F112" s="660">
        <v>31</v>
      </c>
      <c r="G112" s="660">
        <v>12</v>
      </c>
      <c r="H112" s="660">
        <v>2</v>
      </c>
      <c r="I112" s="111">
        <f>SUM(C112,E112,G112)</f>
        <v>410</v>
      </c>
      <c r="J112" s="111">
        <f>SUM(D112,F112,H112)</f>
        <v>150</v>
      </c>
      <c r="K112" s="642">
        <f>SUM(I112:J112)</f>
        <v>560</v>
      </c>
      <c r="L112" s="519"/>
      <c r="M112" s="45"/>
      <c r="N112" s="45"/>
      <c r="O112" s="45"/>
      <c r="P112" s="45"/>
      <c r="Q112" s="45"/>
      <c r="R112" s="45"/>
      <c r="S112" s="45"/>
      <c r="T112" s="45"/>
      <c r="U112" s="45"/>
      <c r="V112" s="45"/>
      <c r="W112" s="45"/>
      <c r="X112" s="45"/>
      <c r="Y112" s="45"/>
      <c r="Z112" s="45"/>
      <c r="AA112" s="45"/>
      <c r="AB112" s="45"/>
      <c r="AC112" s="45"/>
      <c r="AD112" s="45"/>
      <c r="AE112" s="45"/>
      <c r="AF112" s="45"/>
      <c r="AG112" s="34"/>
      <c r="AH112" s="34"/>
      <c r="AI112" s="34"/>
      <c r="AJ112" s="34"/>
      <c r="AK112" s="34"/>
      <c r="AL112" s="34"/>
      <c r="AM112" s="34"/>
      <c r="AN112" s="34"/>
      <c r="AO112" s="34"/>
    </row>
    <row r="113" spans="1:41">
      <c r="A113" s="1330"/>
      <c r="B113" s="924" t="s">
        <v>257</v>
      </c>
      <c r="C113" s="635">
        <v>0</v>
      </c>
      <c r="D113" s="111">
        <v>0</v>
      </c>
      <c r="E113" s="111">
        <v>5</v>
      </c>
      <c r="F113" s="111">
        <v>2</v>
      </c>
      <c r="G113" s="111">
        <v>1</v>
      </c>
      <c r="H113" s="111">
        <v>2</v>
      </c>
      <c r="I113" s="111">
        <f t="shared" ref="I113:I127" si="17">SUM(C113,E113,G113)</f>
        <v>6</v>
      </c>
      <c r="J113" s="111">
        <f t="shared" ref="J113:J127" si="18">SUM(D113,F113,H113)</f>
        <v>4</v>
      </c>
      <c r="K113" s="642">
        <f t="shared" ref="K113:K127" si="19">SUM(I113:J113)</f>
        <v>10</v>
      </c>
      <c r="L113" s="526"/>
      <c r="M113" s="45"/>
      <c r="N113" s="45"/>
      <c r="O113" s="45"/>
      <c r="P113" s="45"/>
      <c r="Q113" s="45"/>
      <c r="R113" s="45"/>
      <c r="S113" s="45"/>
      <c r="T113" s="45"/>
      <c r="U113" s="45"/>
      <c r="V113" s="45"/>
      <c r="W113" s="45"/>
      <c r="X113" s="45"/>
      <c r="Y113" s="45"/>
      <c r="Z113" s="45"/>
      <c r="AA113" s="45"/>
      <c r="AB113" s="45"/>
      <c r="AC113" s="45"/>
      <c r="AD113" s="45"/>
      <c r="AE113" s="45"/>
      <c r="AF113" s="45"/>
      <c r="AG113" s="34"/>
      <c r="AH113" s="34"/>
      <c r="AI113" s="34"/>
      <c r="AJ113" s="34"/>
      <c r="AK113" s="34"/>
      <c r="AL113" s="34"/>
      <c r="AM113" s="34"/>
      <c r="AN113" s="34"/>
      <c r="AO113" s="34"/>
    </row>
    <row r="114" spans="1:41">
      <c r="A114" s="1330"/>
      <c r="B114" s="924" t="s">
        <v>258</v>
      </c>
      <c r="C114" s="635">
        <v>0</v>
      </c>
      <c r="D114" s="111">
        <v>0</v>
      </c>
      <c r="E114" s="111">
        <v>18</v>
      </c>
      <c r="F114" s="111">
        <v>6</v>
      </c>
      <c r="G114" s="111">
        <v>4</v>
      </c>
      <c r="H114" s="111">
        <v>0</v>
      </c>
      <c r="I114" s="111">
        <f t="shared" si="17"/>
        <v>22</v>
      </c>
      <c r="J114" s="111">
        <f t="shared" si="18"/>
        <v>6</v>
      </c>
      <c r="K114" s="642">
        <f t="shared" si="19"/>
        <v>28</v>
      </c>
      <c r="L114" s="526"/>
      <c r="M114" s="45"/>
      <c r="N114" s="45"/>
      <c r="O114" s="45"/>
      <c r="P114" s="45"/>
      <c r="Q114" s="45"/>
      <c r="R114" s="45"/>
      <c r="S114" s="45"/>
      <c r="T114" s="45"/>
      <c r="U114" s="45"/>
      <c r="V114" s="45"/>
      <c r="W114" s="45"/>
      <c r="X114" s="45"/>
      <c r="Y114" s="45"/>
      <c r="Z114" s="45"/>
      <c r="AA114" s="45"/>
      <c r="AB114" s="45"/>
      <c r="AC114" s="45"/>
      <c r="AD114" s="45"/>
      <c r="AE114" s="45"/>
      <c r="AF114" s="45"/>
      <c r="AG114" s="34"/>
      <c r="AH114" s="34"/>
      <c r="AI114" s="34"/>
      <c r="AJ114" s="34"/>
      <c r="AK114" s="34"/>
      <c r="AL114" s="34"/>
      <c r="AM114" s="34"/>
      <c r="AN114" s="34"/>
      <c r="AO114" s="34"/>
    </row>
    <row r="115" spans="1:41">
      <c r="A115" s="1330"/>
      <c r="B115" s="924" t="s">
        <v>259</v>
      </c>
      <c r="C115" s="635">
        <v>135</v>
      </c>
      <c r="D115" s="111">
        <v>117</v>
      </c>
      <c r="E115" s="111">
        <v>240</v>
      </c>
      <c r="F115" s="111">
        <v>23</v>
      </c>
      <c r="G115" s="111">
        <v>7</v>
      </c>
      <c r="H115" s="111">
        <v>0</v>
      </c>
      <c r="I115" s="111">
        <f t="shared" si="17"/>
        <v>382</v>
      </c>
      <c r="J115" s="111">
        <f t="shared" si="18"/>
        <v>140</v>
      </c>
      <c r="K115" s="642">
        <f t="shared" si="19"/>
        <v>522</v>
      </c>
      <c r="L115" s="526"/>
      <c r="M115" s="45"/>
      <c r="N115" s="45"/>
      <c r="O115" s="45"/>
      <c r="P115" s="45"/>
      <c r="Q115" s="45"/>
      <c r="R115" s="45"/>
      <c r="S115" s="45"/>
      <c r="T115" s="45"/>
      <c r="U115" s="45"/>
      <c r="V115" s="45"/>
      <c r="W115" s="45"/>
      <c r="X115" s="45"/>
      <c r="Y115" s="45"/>
      <c r="Z115" s="45"/>
      <c r="AA115" s="45"/>
      <c r="AB115" s="45"/>
      <c r="AC115" s="45"/>
      <c r="AD115" s="45"/>
      <c r="AE115" s="45"/>
      <c r="AF115" s="45"/>
      <c r="AG115" s="34"/>
      <c r="AH115" s="34"/>
      <c r="AI115" s="34"/>
      <c r="AJ115" s="34"/>
      <c r="AK115" s="34"/>
      <c r="AL115" s="34"/>
      <c r="AM115" s="34"/>
      <c r="AN115" s="34"/>
      <c r="AO115" s="34"/>
    </row>
    <row r="116" spans="1:41">
      <c r="A116" s="1330"/>
      <c r="B116" s="902" t="s">
        <v>260</v>
      </c>
      <c r="C116" s="635">
        <v>0</v>
      </c>
      <c r="D116" s="111">
        <v>0</v>
      </c>
      <c r="E116" s="111">
        <v>0</v>
      </c>
      <c r="F116" s="111">
        <v>1</v>
      </c>
      <c r="G116" s="111">
        <v>3</v>
      </c>
      <c r="H116" s="111">
        <v>0</v>
      </c>
      <c r="I116" s="111">
        <f t="shared" si="17"/>
        <v>3</v>
      </c>
      <c r="J116" s="111">
        <f t="shared" si="18"/>
        <v>1</v>
      </c>
      <c r="K116" s="642">
        <f t="shared" si="19"/>
        <v>4</v>
      </c>
      <c r="L116" s="526"/>
      <c r="M116" s="45"/>
      <c r="N116" s="45"/>
      <c r="O116" s="45"/>
      <c r="P116" s="45"/>
      <c r="Q116" s="45"/>
      <c r="R116" s="45"/>
      <c r="S116" s="45"/>
      <c r="T116" s="45"/>
      <c r="U116" s="45"/>
      <c r="V116" s="45"/>
      <c r="W116" s="45"/>
      <c r="X116" s="45"/>
      <c r="Y116" s="45"/>
      <c r="Z116" s="45"/>
      <c r="AA116" s="45"/>
      <c r="AB116" s="45"/>
      <c r="AC116" s="45"/>
      <c r="AD116" s="45"/>
      <c r="AE116" s="45"/>
      <c r="AF116" s="45"/>
      <c r="AG116" s="34"/>
      <c r="AH116" s="34"/>
      <c r="AI116" s="34"/>
      <c r="AJ116" s="34"/>
      <c r="AK116" s="34"/>
      <c r="AL116" s="34"/>
      <c r="AM116" s="34"/>
      <c r="AN116" s="34"/>
      <c r="AO116" s="34"/>
    </row>
    <row r="117" spans="1:41">
      <c r="A117" s="1330"/>
      <c r="B117" s="924" t="s">
        <v>261</v>
      </c>
      <c r="C117" s="635">
        <v>0</v>
      </c>
      <c r="D117" s="111">
        <v>0</v>
      </c>
      <c r="E117" s="111">
        <v>0</v>
      </c>
      <c r="F117" s="111">
        <v>0</v>
      </c>
      <c r="G117" s="111">
        <v>0</v>
      </c>
      <c r="H117" s="111">
        <v>0</v>
      </c>
      <c r="I117" s="111">
        <f t="shared" si="17"/>
        <v>0</v>
      </c>
      <c r="J117" s="111">
        <f t="shared" si="18"/>
        <v>0</v>
      </c>
      <c r="K117" s="642">
        <f t="shared" si="19"/>
        <v>0</v>
      </c>
      <c r="L117" s="526"/>
      <c r="M117" s="45"/>
      <c r="N117" s="45"/>
      <c r="O117" s="45"/>
      <c r="P117" s="45"/>
      <c r="Q117" s="45"/>
      <c r="R117" s="45"/>
      <c r="S117" s="45"/>
      <c r="T117" s="45"/>
      <c r="U117" s="45"/>
      <c r="V117" s="45"/>
      <c r="W117" s="45"/>
      <c r="X117" s="45"/>
      <c r="Y117" s="45"/>
      <c r="Z117" s="45"/>
      <c r="AA117" s="45"/>
      <c r="AB117" s="45"/>
      <c r="AC117" s="45"/>
      <c r="AD117" s="45"/>
      <c r="AE117" s="45"/>
      <c r="AF117" s="45"/>
      <c r="AG117" s="34"/>
      <c r="AH117" s="34"/>
      <c r="AI117" s="34"/>
      <c r="AJ117" s="34"/>
      <c r="AK117" s="34"/>
      <c r="AL117" s="34"/>
      <c r="AM117" s="34"/>
      <c r="AN117" s="34"/>
      <c r="AO117" s="34"/>
    </row>
    <row r="118" spans="1:41">
      <c r="A118" s="1330"/>
      <c r="B118" s="924" t="s">
        <v>278</v>
      </c>
      <c r="C118" s="635">
        <v>74</v>
      </c>
      <c r="D118" s="111">
        <v>13</v>
      </c>
      <c r="E118" s="111">
        <v>100</v>
      </c>
      <c r="F118" s="111">
        <v>4</v>
      </c>
      <c r="G118" s="111">
        <v>1</v>
      </c>
      <c r="H118" s="111">
        <v>0</v>
      </c>
      <c r="I118" s="111">
        <f t="shared" si="17"/>
        <v>175</v>
      </c>
      <c r="J118" s="111">
        <f t="shared" si="18"/>
        <v>17</v>
      </c>
      <c r="K118" s="642">
        <f t="shared" si="19"/>
        <v>192</v>
      </c>
      <c r="L118" s="526"/>
      <c r="M118" s="45"/>
      <c r="N118" s="45"/>
      <c r="O118" s="45"/>
      <c r="P118" s="45"/>
      <c r="Q118" s="45"/>
      <c r="R118" s="45"/>
      <c r="S118" s="45"/>
      <c r="T118" s="45"/>
      <c r="U118" s="45"/>
      <c r="V118" s="45"/>
      <c r="W118" s="45"/>
      <c r="X118" s="45"/>
      <c r="Y118" s="45"/>
      <c r="Z118" s="45"/>
      <c r="AA118" s="45"/>
      <c r="AB118" s="45"/>
      <c r="AC118" s="45"/>
      <c r="AD118" s="45"/>
      <c r="AE118" s="45"/>
      <c r="AF118" s="45"/>
      <c r="AG118" s="34"/>
      <c r="AH118" s="34"/>
      <c r="AI118" s="34"/>
      <c r="AJ118" s="34"/>
      <c r="AK118" s="34"/>
      <c r="AL118" s="34"/>
      <c r="AM118" s="34"/>
      <c r="AN118" s="34"/>
      <c r="AO118" s="34"/>
    </row>
    <row r="119" spans="1:41" ht="13.5" thickBot="1">
      <c r="A119" s="1331"/>
      <c r="B119" s="925" t="s">
        <v>72</v>
      </c>
      <c r="C119" s="637">
        <v>209</v>
      </c>
      <c r="D119" s="638">
        <v>130</v>
      </c>
      <c r="E119" s="638">
        <v>363</v>
      </c>
      <c r="F119" s="638">
        <v>36</v>
      </c>
      <c r="G119" s="638">
        <v>16</v>
      </c>
      <c r="H119" s="638">
        <v>2</v>
      </c>
      <c r="I119" s="638">
        <f t="shared" si="17"/>
        <v>588</v>
      </c>
      <c r="J119" s="638">
        <f t="shared" si="18"/>
        <v>168</v>
      </c>
      <c r="K119" s="641">
        <f t="shared" si="19"/>
        <v>756</v>
      </c>
      <c r="L119" s="526"/>
      <c r="M119" s="45"/>
      <c r="N119" s="45"/>
      <c r="O119" s="45"/>
      <c r="P119" s="45"/>
      <c r="Q119" s="45"/>
      <c r="R119" s="45"/>
      <c r="S119" s="45"/>
      <c r="T119" s="45"/>
      <c r="U119" s="45"/>
      <c r="V119" s="45"/>
      <c r="W119" s="45"/>
      <c r="X119" s="46"/>
      <c r="Y119" s="46"/>
      <c r="Z119" s="46"/>
      <c r="AA119" s="46"/>
      <c r="AB119" s="46"/>
      <c r="AC119" s="46"/>
      <c r="AD119" s="46"/>
      <c r="AE119" s="46"/>
      <c r="AF119" s="46"/>
      <c r="AG119" s="34"/>
      <c r="AH119" s="34"/>
      <c r="AI119" s="34"/>
      <c r="AJ119" s="34"/>
      <c r="AK119" s="34"/>
      <c r="AL119" s="34"/>
      <c r="AM119" s="34"/>
      <c r="AN119" s="34"/>
      <c r="AO119" s="34"/>
    </row>
    <row r="120" spans="1:41">
      <c r="A120" s="1330" t="s">
        <v>226</v>
      </c>
      <c r="B120" s="926" t="s">
        <v>256</v>
      </c>
      <c r="C120" s="659">
        <v>130</v>
      </c>
      <c r="D120" s="660">
        <v>54</v>
      </c>
      <c r="E120" s="660">
        <v>174</v>
      </c>
      <c r="F120" s="660">
        <v>10</v>
      </c>
      <c r="G120" s="660">
        <v>8</v>
      </c>
      <c r="H120" s="660">
        <v>2</v>
      </c>
      <c r="I120" s="660">
        <f t="shared" si="17"/>
        <v>312</v>
      </c>
      <c r="J120" s="660">
        <f t="shared" si="18"/>
        <v>66</v>
      </c>
      <c r="K120" s="655">
        <f t="shared" si="19"/>
        <v>378</v>
      </c>
      <c r="L120" s="517"/>
      <c r="M120" s="34"/>
      <c r="N120" s="34"/>
      <c r="O120" s="34"/>
      <c r="P120" s="34"/>
      <c r="Q120" s="34"/>
      <c r="R120" s="34"/>
      <c r="S120" s="34"/>
      <c r="T120" s="34"/>
      <c r="U120" s="34"/>
      <c r="V120" s="34"/>
      <c r="W120" s="34"/>
      <c r="X120" s="39"/>
      <c r="Y120" s="39"/>
      <c r="Z120" s="39"/>
      <c r="AA120" s="39"/>
      <c r="AB120" s="39"/>
      <c r="AC120" s="39"/>
      <c r="AD120" s="45"/>
      <c r="AE120" s="45"/>
      <c r="AF120" s="45"/>
      <c r="AG120" s="34"/>
      <c r="AH120" s="34"/>
      <c r="AI120" s="34"/>
      <c r="AJ120" s="34"/>
      <c r="AK120" s="34"/>
      <c r="AL120" s="34"/>
      <c r="AM120" s="34"/>
      <c r="AN120" s="34"/>
      <c r="AO120" s="34"/>
    </row>
    <row r="121" spans="1:41">
      <c r="A121" s="1330"/>
      <c r="B121" s="924" t="s">
        <v>257</v>
      </c>
      <c r="C121" s="635">
        <v>0</v>
      </c>
      <c r="D121" s="111">
        <v>0</v>
      </c>
      <c r="E121" s="111">
        <v>3</v>
      </c>
      <c r="F121" s="111">
        <v>1</v>
      </c>
      <c r="G121" s="111">
        <v>1</v>
      </c>
      <c r="H121" s="111">
        <v>1</v>
      </c>
      <c r="I121" s="111">
        <f t="shared" si="17"/>
        <v>4</v>
      </c>
      <c r="J121" s="111">
        <f t="shared" si="18"/>
        <v>2</v>
      </c>
      <c r="K121" s="642">
        <f t="shared" si="19"/>
        <v>6</v>
      </c>
      <c r="L121" s="517"/>
      <c r="M121" s="34"/>
      <c r="N121" s="34"/>
      <c r="O121" s="34"/>
      <c r="P121" s="34"/>
      <c r="Q121" s="34"/>
      <c r="R121" s="34"/>
      <c r="S121" s="34"/>
      <c r="T121" s="34"/>
      <c r="U121" s="34"/>
      <c r="V121" s="34"/>
      <c r="W121" s="34"/>
      <c r="X121" s="39"/>
      <c r="Y121" s="39"/>
      <c r="Z121" s="39"/>
      <c r="AA121" s="39"/>
      <c r="AB121" s="39"/>
      <c r="AC121" s="39"/>
      <c r="AD121" s="45"/>
      <c r="AE121" s="45"/>
      <c r="AF121" s="45"/>
      <c r="AG121" s="34"/>
      <c r="AH121" s="34"/>
      <c r="AI121" s="34"/>
      <c r="AJ121" s="34"/>
      <c r="AK121" s="34"/>
      <c r="AL121" s="34"/>
      <c r="AM121" s="34"/>
      <c r="AN121" s="34"/>
      <c r="AO121" s="34"/>
    </row>
    <row r="122" spans="1:41">
      <c r="A122" s="1330"/>
      <c r="B122" s="924" t="s">
        <v>258</v>
      </c>
      <c r="C122" s="635">
        <v>0</v>
      </c>
      <c r="D122" s="111">
        <v>0</v>
      </c>
      <c r="E122" s="111">
        <v>8</v>
      </c>
      <c r="F122" s="111">
        <v>0</v>
      </c>
      <c r="G122" s="111">
        <v>5</v>
      </c>
      <c r="H122" s="111">
        <v>1</v>
      </c>
      <c r="I122" s="111">
        <f t="shared" si="17"/>
        <v>13</v>
      </c>
      <c r="J122" s="111">
        <f t="shared" si="18"/>
        <v>1</v>
      </c>
      <c r="K122" s="642">
        <f t="shared" si="19"/>
        <v>14</v>
      </c>
      <c r="L122" s="517"/>
      <c r="M122" s="34"/>
      <c r="N122" s="34"/>
      <c r="O122" s="34"/>
      <c r="P122" s="34"/>
      <c r="Q122" s="34"/>
      <c r="R122" s="34"/>
      <c r="S122" s="34"/>
      <c r="T122" s="34"/>
      <c r="U122" s="34"/>
      <c r="V122" s="34"/>
      <c r="W122" s="34"/>
      <c r="X122" s="39"/>
      <c r="Y122" s="39"/>
      <c r="Z122" s="39"/>
      <c r="AA122" s="39"/>
      <c r="AB122" s="39"/>
      <c r="AC122" s="39"/>
      <c r="AD122" s="45"/>
      <c r="AE122" s="45"/>
      <c r="AF122" s="45"/>
      <c r="AG122" s="34"/>
      <c r="AH122" s="34"/>
      <c r="AI122" s="34"/>
      <c r="AJ122" s="34"/>
      <c r="AK122" s="34"/>
      <c r="AL122" s="34"/>
      <c r="AM122" s="34"/>
      <c r="AN122" s="34"/>
      <c r="AO122" s="34"/>
    </row>
    <row r="123" spans="1:41">
      <c r="A123" s="1330"/>
      <c r="B123" s="924" t="s">
        <v>259</v>
      </c>
      <c r="C123" s="635">
        <v>130</v>
      </c>
      <c r="D123" s="111">
        <v>54</v>
      </c>
      <c r="E123" s="111">
        <v>163</v>
      </c>
      <c r="F123" s="111">
        <v>9</v>
      </c>
      <c r="G123" s="111">
        <v>2</v>
      </c>
      <c r="H123" s="111">
        <v>0</v>
      </c>
      <c r="I123" s="111">
        <f t="shared" si="17"/>
        <v>295</v>
      </c>
      <c r="J123" s="111">
        <f t="shared" si="18"/>
        <v>63</v>
      </c>
      <c r="K123" s="642">
        <f t="shared" si="19"/>
        <v>358</v>
      </c>
      <c r="L123" s="517"/>
      <c r="M123" s="34"/>
      <c r="N123" s="34"/>
      <c r="O123" s="34"/>
      <c r="P123" s="34"/>
      <c r="Q123" s="34"/>
      <c r="R123" s="34"/>
      <c r="S123" s="34"/>
      <c r="T123" s="34"/>
      <c r="U123" s="34"/>
      <c r="V123" s="34"/>
      <c r="W123" s="34"/>
      <c r="X123" s="39"/>
      <c r="Y123" s="39"/>
      <c r="Z123" s="39"/>
      <c r="AA123" s="39"/>
      <c r="AB123" s="39"/>
      <c r="AC123" s="39"/>
      <c r="AD123" s="45"/>
      <c r="AE123" s="45"/>
      <c r="AF123" s="45"/>
      <c r="AG123" s="34"/>
      <c r="AH123" s="34"/>
      <c r="AI123" s="34"/>
      <c r="AJ123" s="34"/>
      <c r="AK123" s="34"/>
      <c r="AL123" s="34"/>
      <c r="AM123" s="34"/>
      <c r="AN123" s="34"/>
      <c r="AO123" s="34"/>
    </row>
    <row r="124" spans="1:41">
      <c r="A124" s="1330"/>
      <c r="B124" s="902" t="s">
        <v>260</v>
      </c>
      <c r="C124" s="635">
        <v>0</v>
      </c>
      <c r="D124" s="111">
        <v>0</v>
      </c>
      <c r="E124" s="111">
        <v>1</v>
      </c>
      <c r="F124" s="111">
        <v>0</v>
      </c>
      <c r="G124" s="111">
        <v>0</v>
      </c>
      <c r="H124" s="111">
        <v>0</v>
      </c>
      <c r="I124" s="111">
        <f t="shared" si="17"/>
        <v>1</v>
      </c>
      <c r="J124" s="111">
        <f t="shared" si="18"/>
        <v>0</v>
      </c>
      <c r="K124" s="642">
        <f t="shared" si="19"/>
        <v>1</v>
      </c>
      <c r="L124" s="517"/>
      <c r="M124" s="34"/>
      <c r="N124" s="34"/>
      <c r="O124" s="34"/>
      <c r="P124" s="34"/>
      <c r="Q124" s="34"/>
      <c r="R124" s="34"/>
      <c r="S124" s="34"/>
      <c r="T124" s="34"/>
      <c r="U124" s="34"/>
      <c r="V124" s="34"/>
      <c r="W124" s="34"/>
      <c r="X124" s="39"/>
      <c r="Y124" s="39"/>
      <c r="Z124" s="39"/>
      <c r="AA124" s="39"/>
      <c r="AB124" s="39"/>
      <c r="AC124" s="39"/>
      <c r="AD124" s="45"/>
      <c r="AE124" s="45"/>
      <c r="AF124" s="45"/>
      <c r="AG124" s="34"/>
      <c r="AH124" s="34"/>
      <c r="AI124" s="34"/>
      <c r="AJ124" s="34"/>
      <c r="AK124" s="34"/>
      <c r="AL124" s="34"/>
      <c r="AM124" s="34"/>
      <c r="AN124" s="34"/>
      <c r="AO124" s="34"/>
    </row>
    <row r="125" spans="1:41">
      <c r="A125" s="1330"/>
      <c r="B125" s="924" t="s">
        <v>261</v>
      </c>
      <c r="C125" s="635">
        <v>271</v>
      </c>
      <c r="D125" s="111">
        <v>49</v>
      </c>
      <c r="E125" s="111">
        <v>71</v>
      </c>
      <c r="F125" s="111">
        <v>0</v>
      </c>
      <c r="G125" s="111">
        <v>0</v>
      </c>
      <c r="H125" s="111">
        <v>0</v>
      </c>
      <c r="I125" s="111">
        <f t="shared" si="17"/>
        <v>342</v>
      </c>
      <c r="J125" s="111">
        <f t="shared" si="18"/>
        <v>49</v>
      </c>
      <c r="K125" s="642">
        <f t="shared" si="19"/>
        <v>391</v>
      </c>
      <c r="L125" s="517"/>
      <c r="M125" s="34"/>
      <c r="N125" s="34"/>
      <c r="O125" s="34"/>
      <c r="P125" s="34"/>
      <c r="Q125" s="34"/>
      <c r="R125" s="34"/>
      <c r="S125" s="34"/>
      <c r="T125" s="34"/>
      <c r="U125" s="34"/>
      <c r="V125" s="34"/>
      <c r="W125" s="34"/>
      <c r="X125" s="39"/>
      <c r="Y125" s="39"/>
      <c r="Z125" s="39"/>
      <c r="AA125" s="39"/>
      <c r="AB125" s="39"/>
      <c r="AC125" s="39"/>
      <c r="AD125" s="45"/>
      <c r="AE125" s="45"/>
      <c r="AF125" s="45"/>
      <c r="AG125" s="34"/>
      <c r="AH125" s="34"/>
      <c r="AI125" s="34"/>
      <c r="AJ125" s="34"/>
      <c r="AK125" s="34"/>
      <c r="AL125" s="34"/>
      <c r="AM125" s="34"/>
      <c r="AN125" s="34"/>
      <c r="AO125" s="34"/>
    </row>
    <row r="126" spans="1:41">
      <c r="A126" s="1330"/>
      <c r="B126" s="924" t="s">
        <v>278</v>
      </c>
      <c r="C126" s="635">
        <v>27</v>
      </c>
      <c r="D126" s="111">
        <v>10</v>
      </c>
      <c r="E126" s="111">
        <v>8</v>
      </c>
      <c r="F126" s="111">
        <v>0</v>
      </c>
      <c r="G126" s="111">
        <v>0</v>
      </c>
      <c r="H126" s="111">
        <v>0</v>
      </c>
      <c r="I126" s="111">
        <f t="shared" si="17"/>
        <v>35</v>
      </c>
      <c r="J126" s="111">
        <f t="shared" si="18"/>
        <v>10</v>
      </c>
      <c r="K126" s="642">
        <f t="shared" si="19"/>
        <v>45</v>
      </c>
      <c r="L126" s="517"/>
      <c r="M126" s="34"/>
      <c r="N126" s="34"/>
      <c r="O126" s="34"/>
      <c r="P126" s="34"/>
      <c r="Q126" s="34"/>
      <c r="R126" s="34"/>
      <c r="S126" s="34"/>
      <c r="T126" s="34"/>
      <c r="U126" s="34"/>
      <c r="V126" s="34"/>
      <c r="W126" s="34"/>
      <c r="X126" s="39"/>
      <c r="Y126" s="39"/>
      <c r="Z126" s="39"/>
      <c r="AA126" s="39"/>
      <c r="AB126" s="39"/>
      <c r="AC126" s="39"/>
      <c r="AD126" s="45"/>
      <c r="AE126" s="45"/>
      <c r="AF126" s="45"/>
      <c r="AG126" s="34"/>
      <c r="AH126" s="34"/>
      <c r="AI126" s="34"/>
      <c r="AJ126" s="34"/>
      <c r="AK126" s="34"/>
      <c r="AL126" s="34"/>
      <c r="AM126" s="34"/>
      <c r="AN126" s="34"/>
      <c r="AO126" s="34"/>
    </row>
    <row r="127" spans="1:41" ht="13.5" thickBot="1">
      <c r="A127" s="1330"/>
      <c r="B127" s="927" t="s">
        <v>72</v>
      </c>
      <c r="C127" s="658">
        <v>428</v>
      </c>
      <c r="D127" s="657">
        <v>113</v>
      </c>
      <c r="E127" s="657">
        <v>254</v>
      </c>
      <c r="F127" s="657">
        <v>10</v>
      </c>
      <c r="G127" s="657">
        <v>8</v>
      </c>
      <c r="H127" s="657">
        <v>2</v>
      </c>
      <c r="I127" s="657">
        <f t="shared" si="17"/>
        <v>690</v>
      </c>
      <c r="J127" s="657">
        <f t="shared" si="18"/>
        <v>125</v>
      </c>
      <c r="K127" s="664">
        <f t="shared" si="19"/>
        <v>815</v>
      </c>
      <c r="L127" s="517"/>
      <c r="M127" s="34"/>
      <c r="N127" s="34"/>
      <c r="O127" s="34"/>
      <c r="P127" s="34"/>
      <c r="Q127" s="34"/>
      <c r="R127" s="34"/>
      <c r="S127" s="34"/>
      <c r="T127" s="34"/>
      <c r="U127" s="34"/>
      <c r="V127" s="34"/>
      <c r="W127" s="34"/>
      <c r="X127" s="41"/>
      <c r="Y127" s="41"/>
      <c r="Z127" s="41"/>
      <c r="AA127" s="41"/>
      <c r="AB127" s="41"/>
      <c r="AC127" s="41"/>
      <c r="AD127" s="46"/>
      <c r="AE127" s="46"/>
      <c r="AF127" s="46"/>
      <c r="AG127" s="34"/>
      <c r="AH127" s="34"/>
      <c r="AI127" s="34"/>
      <c r="AJ127" s="34"/>
      <c r="AK127" s="34"/>
      <c r="AL127" s="34"/>
      <c r="AM127" s="34"/>
      <c r="AN127" s="34"/>
      <c r="AO127" s="34"/>
    </row>
    <row r="128" spans="1:41">
      <c r="A128" s="1335" t="s">
        <v>72</v>
      </c>
      <c r="B128" s="770" t="s">
        <v>256</v>
      </c>
      <c r="C128" s="659">
        <f>SUM(C112,C120)</f>
        <v>265</v>
      </c>
      <c r="D128" s="660">
        <f t="shared" ref="D128:J128" si="20">SUM(D112,D120)</f>
        <v>171</v>
      </c>
      <c r="E128" s="660">
        <f t="shared" si="20"/>
        <v>437</v>
      </c>
      <c r="F128" s="660">
        <f t="shared" si="20"/>
        <v>41</v>
      </c>
      <c r="G128" s="660">
        <f>SUM(G112,G120)</f>
        <v>20</v>
      </c>
      <c r="H128" s="660">
        <f t="shared" si="20"/>
        <v>4</v>
      </c>
      <c r="I128" s="660">
        <f>SUM(I112,I120)</f>
        <v>722</v>
      </c>
      <c r="J128" s="660">
        <f t="shared" si="20"/>
        <v>216</v>
      </c>
      <c r="K128" s="655">
        <f>SUM(K112,K120)</f>
        <v>938</v>
      </c>
      <c r="L128" s="92"/>
      <c r="X128" s="49"/>
      <c r="Y128" s="49"/>
      <c r="Z128" s="49"/>
      <c r="AA128" s="49"/>
      <c r="AB128" s="49"/>
      <c r="AC128" s="49"/>
      <c r="AD128" s="49"/>
      <c r="AE128" s="49"/>
      <c r="AF128" s="49"/>
    </row>
    <row r="129" spans="1:32">
      <c r="A129" s="1320"/>
      <c r="B129" s="768" t="s">
        <v>257</v>
      </c>
      <c r="C129" s="635">
        <f t="shared" ref="C129:J129" si="21">SUM(C113,C121)</f>
        <v>0</v>
      </c>
      <c r="D129" s="111">
        <f t="shared" si="21"/>
        <v>0</v>
      </c>
      <c r="E129" s="111">
        <f t="shared" si="21"/>
        <v>8</v>
      </c>
      <c r="F129" s="111">
        <f t="shared" si="21"/>
        <v>3</v>
      </c>
      <c r="G129" s="111">
        <f t="shared" si="21"/>
        <v>2</v>
      </c>
      <c r="H129" s="111">
        <f t="shared" si="21"/>
        <v>3</v>
      </c>
      <c r="I129" s="111">
        <f t="shared" si="21"/>
        <v>10</v>
      </c>
      <c r="J129" s="111">
        <f t="shared" si="21"/>
        <v>6</v>
      </c>
      <c r="K129" s="642">
        <f t="shared" ref="K129" si="22">SUM(K113,K121)</f>
        <v>16</v>
      </c>
      <c r="L129" s="92"/>
      <c r="X129" s="49"/>
      <c r="Y129" s="49"/>
      <c r="Z129" s="49"/>
      <c r="AA129" s="49"/>
      <c r="AB129" s="49"/>
      <c r="AC129" s="49"/>
      <c r="AD129" s="49"/>
      <c r="AE129" s="49"/>
      <c r="AF129" s="49"/>
    </row>
    <row r="130" spans="1:32">
      <c r="A130" s="1320"/>
      <c r="B130" s="768" t="s">
        <v>258</v>
      </c>
      <c r="C130" s="635">
        <f t="shared" ref="C130:J130" si="23">SUM(C114,C122)</f>
        <v>0</v>
      </c>
      <c r="D130" s="111">
        <f t="shared" si="23"/>
        <v>0</v>
      </c>
      <c r="E130" s="111">
        <f t="shared" si="23"/>
        <v>26</v>
      </c>
      <c r="F130" s="111">
        <f t="shared" si="23"/>
        <v>6</v>
      </c>
      <c r="G130" s="111">
        <f t="shared" si="23"/>
        <v>9</v>
      </c>
      <c r="H130" s="111">
        <f t="shared" si="23"/>
        <v>1</v>
      </c>
      <c r="I130" s="111">
        <f t="shared" si="23"/>
        <v>35</v>
      </c>
      <c r="J130" s="111">
        <f t="shared" si="23"/>
        <v>7</v>
      </c>
      <c r="K130" s="642">
        <f t="shared" ref="K130" si="24">SUM(K114,K122)</f>
        <v>42</v>
      </c>
      <c r="L130" s="92"/>
      <c r="X130" s="49"/>
      <c r="Y130" s="49"/>
      <c r="Z130" s="49"/>
      <c r="AA130" s="49"/>
      <c r="AB130" s="49"/>
      <c r="AC130" s="49"/>
      <c r="AD130" s="49"/>
      <c r="AE130" s="49"/>
      <c r="AF130" s="49"/>
    </row>
    <row r="131" spans="1:32">
      <c r="A131" s="1320"/>
      <c r="B131" s="768" t="s">
        <v>259</v>
      </c>
      <c r="C131" s="635">
        <f t="shared" ref="C131:J131" si="25">SUM(C115,C123)</f>
        <v>265</v>
      </c>
      <c r="D131" s="111">
        <f t="shared" si="25"/>
        <v>171</v>
      </c>
      <c r="E131" s="111">
        <f t="shared" si="25"/>
        <v>403</v>
      </c>
      <c r="F131" s="111">
        <f t="shared" si="25"/>
        <v>32</v>
      </c>
      <c r="G131" s="111">
        <f t="shared" si="25"/>
        <v>9</v>
      </c>
      <c r="H131" s="111">
        <f t="shared" si="25"/>
        <v>0</v>
      </c>
      <c r="I131" s="111">
        <f t="shared" si="25"/>
        <v>677</v>
      </c>
      <c r="J131" s="111">
        <f t="shared" si="25"/>
        <v>203</v>
      </c>
      <c r="K131" s="642">
        <f t="shared" ref="K131" si="26">SUM(K115,K123)</f>
        <v>880</v>
      </c>
      <c r="L131" s="92"/>
      <c r="X131" s="49"/>
      <c r="Y131" s="49"/>
      <c r="Z131" s="49"/>
      <c r="AA131" s="49"/>
      <c r="AB131" s="49"/>
      <c r="AC131" s="49"/>
      <c r="AD131" s="49"/>
      <c r="AE131" s="49"/>
      <c r="AF131" s="49"/>
    </row>
    <row r="132" spans="1:32">
      <c r="A132" s="1320"/>
      <c r="B132" s="912" t="s">
        <v>260</v>
      </c>
      <c r="C132" s="635">
        <f t="shared" ref="C132:J132" si="27">SUM(C116,C124)</f>
        <v>0</v>
      </c>
      <c r="D132" s="111">
        <f t="shared" si="27"/>
        <v>0</v>
      </c>
      <c r="E132" s="111">
        <f t="shared" si="27"/>
        <v>1</v>
      </c>
      <c r="F132" s="111">
        <f t="shared" si="27"/>
        <v>1</v>
      </c>
      <c r="G132" s="111">
        <f t="shared" si="27"/>
        <v>3</v>
      </c>
      <c r="H132" s="111">
        <f t="shared" si="27"/>
        <v>0</v>
      </c>
      <c r="I132" s="111">
        <f t="shared" si="27"/>
        <v>4</v>
      </c>
      <c r="J132" s="111">
        <f t="shared" si="27"/>
        <v>1</v>
      </c>
      <c r="K132" s="642">
        <f t="shared" ref="K132" si="28">SUM(K116,K124)</f>
        <v>5</v>
      </c>
      <c r="L132" s="92"/>
      <c r="X132" s="49"/>
      <c r="Y132" s="49"/>
      <c r="Z132" s="49"/>
      <c r="AA132" s="49"/>
      <c r="AB132" s="49"/>
      <c r="AC132" s="49"/>
      <c r="AD132" s="49"/>
      <c r="AE132" s="49"/>
      <c r="AF132" s="49"/>
    </row>
    <row r="133" spans="1:32">
      <c r="A133" s="1320"/>
      <c r="B133" s="768" t="s">
        <v>261</v>
      </c>
      <c r="C133" s="635">
        <f t="shared" ref="C133:J133" si="29">SUM(C117,C125)</f>
        <v>271</v>
      </c>
      <c r="D133" s="111">
        <f t="shared" si="29"/>
        <v>49</v>
      </c>
      <c r="E133" s="111">
        <f t="shared" si="29"/>
        <v>71</v>
      </c>
      <c r="F133" s="111">
        <f t="shared" si="29"/>
        <v>0</v>
      </c>
      <c r="G133" s="111">
        <f t="shared" si="29"/>
        <v>0</v>
      </c>
      <c r="H133" s="111">
        <f t="shared" si="29"/>
        <v>0</v>
      </c>
      <c r="I133" s="111">
        <f t="shared" si="29"/>
        <v>342</v>
      </c>
      <c r="J133" s="111">
        <f t="shared" si="29"/>
        <v>49</v>
      </c>
      <c r="K133" s="642">
        <f t="shared" ref="K133" si="30">SUM(K117,K125)</f>
        <v>391</v>
      </c>
      <c r="L133" s="92"/>
      <c r="X133" s="49"/>
      <c r="Y133" s="49"/>
      <c r="Z133" s="49"/>
      <c r="AA133" s="49"/>
      <c r="AB133" s="49"/>
      <c r="AC133" s="49"/>
      <c r="AD133" s="49"/>
      <c r="AE133" s="49"/>
      <c r="AF133" s="49"/>
    </row>
    <row r="134" spans="1:32">
      <c r="A134" s="1320"/>
      <c r="B134" s="768" t="s">
        <v>278</v>
      </c>
      <c r="C134" s="635">
        <f t="shared" ref="C134:J134" si="31">SUM(C118,C126)</f>
        <v>101</v>
      </c>
      <c r="D134" s="111">
        <f t="shared" si="31"/>
        <v>23</v>
      </c>
      <c r="E134" s="111">
        <f t="shared" si="31"/>
        <v>108</v>
      </c>
      <c r="F134" s="111">
        <f t="shared" si="31"/>
        <v>4</v>
      </c>
      <c r="G134" s="111">
        <f t="shared" si="31"/>
        <v>1</v>
      </c>
      <c r="H134" s="111">
        <f t="shared" si="31"/>
        <v>0</v>
      </c>
      <c r="I134" s="111">
        <f t="shared" si="31"/>
        <v>210</v>
      </c>
      <c r="J134" s="111">
        <f t="shared" si="31"/>
        <v>27</v>
      </c>
      <c r="K134" s="642">
        <f t="shared" ref="K134" si="32">SUM(K118,K126)</f>
        <v>237</v>
      </c>
      <c r="L134" s="92"/>
      <c r="X134" s="49"/>
      <c r="Y134" s="49"/>
      <c r="Z134" s="49"/>
      <c r="AA134" s="49"/>
      <c r="AB134" s="49"/>
      <c r="AC134" s="49"/>
      <c r="AD134" s="49"/>
      <c r="AE134" s="49"/>
      <c r="AF134" s="49"/>
    </row>
    <row r="135" spans="1:32" ht="13.5" thickBot="1">
      <c r="A135" s="1322"/>
      <c r="B135" s="769" t="s">
        <v>72</v>
      </c>
      <c r="C135" s="637">
        <f t="shared" ref="C135:I135" si="33">SUM(C119,C127)</f>
        <v>637</v>
      </c>
      <c r="D135" s="638">
        <f t="shared" si="33"/>
        <v>243</v>
      </c>
      <c r="E135" s="638">
        <f t="shared" si="33"/>
        <v>617</v>
      </c>
      <c r="F135" s="638">
        <f t="shared" si="33"/>
        <v>46</v>
      </c>
      <c r="G135" s="638">
        <f t="shared" si="33"/>
        <v>24</v>
      </c>
      <c r="H135" s="638">
        <f t="shared" si="33"/>
        <v>4</v>
      </c>
      <c r="I135" s="638">
        <f t="shared" si="33"/>
        <v>1278</v>
      </c>
      <c r="J135" s="638">
        <f>SUM(J119,J127)</f>
        <v>293</v>
      </c>
      <c r="K135" s="641">
        <f t="shared" ref="K135" si="34">SUM(K119,K127)</f>
        <v>1571</v>
      </c>
      <c r="L135" s="92"/>
      <c r="X135" s="49"/>
      <c r="Y135" s="49"/>
      <c r="Z135" s="49"/>
      <c r="AA135" s="49"/>
      <c r="AB135" s="49"/>
      <c r="AC135" s="49"/>
      <c r="AD135" s="49"/>
      <c r="AE135" s="49"/>
      <c r="AF135" s="49"/>
    </row>
    <row r="136" spans="1:32">
      <c r="A136" s="501"/>
      <c r="B136" s="765"/>
      <c r="C136" s="92"/>
      <c r="D136" s="92"/>
      <c r="E136" s="967"/>
      <c r="F136" s="967"/>
      <c r="G136" s="967"/>
      <c r="H136" s="967"/>
      <c r="I136" s="967"/>
      <c r="J136" s="1082"/>
      <c r="K136" s="967"/>
      <c r="L136" s="967"/>
      <c r="M136" s="40"/>
      <c r="X136" s="49"/>
      <c r="Y136" s="49"/>
      <c r="Z136" s="49"/>
      <c r="AA136" s="49"/>
      <c r="AB136" s="49"/>
      <c r="AC136" s="49"/>
      <c r="AD136" s="49"/>
      <c r="AE136" s="49"/>
      <c r="AF136" s="49"/>
    </row>
    <row r="137" spans="1:32">
      <c r="A137" s="911"/>
      <c r="B137" s="911"/>
      <c r="C137" s="92"/>
      <c r="D137" s="92"/>
      <c r="E137" s="967"/>
      <c r="F137" s="967"/>
      <c r="G137" s="967"/>
      <c r="H137" s="967"/>
      <c r="I137" s="967"/>
      <c r="J137" s="967"/>
      <c r="K137" s="967"/>
      <c r="L137" s="967"/>
      <c r="M137" s="40"/>
    </row>
    <row r="138" spans="1:32" ht="26.25" thickBot="1">
      <c r="A138" s="805" t="s">
        <v>279</v>
      </c>
      <c r="B138" s="805"/>
      <c r="C138" s="591"/>
      <c r="D138" s="591"/>
      <c r="E138" s="962"/>
      <c r="F138" s="962"/>
      <c r="G138" s="962"/>
      <c r="H138" s="962"/>
      <c r="I138" s="962"/>
      <c r="J138" s="962"/>
      <c r="K138" s="962"/>
      <c r="L138" s="962"/>
      <c r="M138" s="40"/>
    </row>
    <row r="139" spans="1:32">
      <c r="A139" s="790"/>
      <c r="B139" s="797" t="s">
        <v>280</v>
      </c>
      <c r="C139" s="1250" t="s">
        <v>37</v>
      </c>
      <c r="D139" s="1147"/>
      <c r="E139" s="969"/>
      <c r="F139" s="969"/>
      <c r="G139" s="969"/>
      <c r="H139" s="969"/>
      <c r="I139" s="969"/>
      <c r="J139" s="969"/>
      <c r="K139" s="969"/>
      <c r="L139" s="969"/>
      <c r="M139" s="40"/>
    </row>
    <row r="140" spans="1:32">
      <c r="A140" s="792"/>
      <c r="B140" s="798" t="s">
        <v>263</v>
      </c>
      <c r="C140" s="661" t="s">
        <v>235</v>
      </c>
      <c r="D140" s="662" t="s">
        <v>236</v>
      </c>
      <c r="E140" s="969"/>
      <c r="F140" s="969"/>
      <c r="G140" s="969"/>
      <c r="H140" s="969"/>
      <c r="I140" s="969"/>
      <c r="J140" s="969"/>
      <c r="K140" s="969"/>
      <c r="L140" s="969"/>
      <c r="M140" s="40"/>
    </row>
    <row r="141" spans="1:32">
      <c r="A141" s="1330" t="s">
        <v>225</v>
      </c>
      <c r="B141" s="928" t="s">
        <v>281</v>
      </c>
      <c r="C141" s="663">
        <v>135</v>
      </c>
      <c r="D141" s="642">
        <v>117</v>
      </c>
      <c r="E141" s="961"/>
      <c r="F141" s="961"/>
      <c r="G141" s="961"/>
      <c r="H141" s="961"/>
      <c r="I141" s="961"/>
      <c r="J141" s="961"/>
      <c r="K141" s="961"/>
      <c r="L141" s="961"/>
      <c r="M141" s="40"/>
    </row>
    <row r="142" spans="1:32">
      <c r="A142" s="1330"/>
      <c r="B142" s="924" t="s">
        <v>282</v>
      </c>
      <c r="C142" s="663">
        <v>263</v>
      </c>
      <c r="D142" s="642">
        <v>31</v>
      </c>
      <c r="E142" s="965"/>
      <c r="F142" s="965"/>
      <c r="G142" s="965"/>
      <c r="H142" s="965"/>
      <c r="I142" s="965"/>
      <c r="J142" s="965"/>
      <c r="K142" s="965"/>
      <c r="L142" s="965"/>
      <c r="M142" s="40"/>
    </row>
    <row r="143" spans="1:32">
      <c r="A143" s="1330"/>
      <c r="B143" s="924" t="s">
        <v>283</v>
      </c>
      <c r="C143" s="663">
        <v>12</v>
      </c>
      <c r="D143" s="642">
        <v>2</v>
      </c>
      <c r="E143" s="965"/>
      <c r="F143" s="965"/>
      <c r="G143" s="965"/>
      <c r="H143" s="965"/>
      <c r="I143" s="965"/>
      <c r="J143" s="965"/>
      <c r="K143" s="965"/>
      <c r="L143" s="965"/>
      <c r="M143" s="40"/>
    </row>
    <row r="144" spans="1:32">
      <c r="A144" s="1330"/>
      <c r="B144" s="927" t="s">
        <v>72</v>
      </c>
      <c r="C144" s="663">
        <v>410</v>
      </c>
      <c r="D144" s="642">
        <v>150</v>
      </c>
      <c r="E144" s="961"/>
      <c r="F144" s="961"/>
      <c r="G144" s="961"/>
      <c r="H144" s="961"/>
      <c r="I144" s="961"/>
      <c r="J144" s="961"/>
      <c r="K144" s="961"/>
      <c r="L144" s="961"/>
      <c r="M144" s="40"/>
    </row>
    <row r="145" spans="1:13">
      <c r="A145" s="1341"/>
      <c r="B145" s="929" t="s">
        <v>284</v>
      </c>
      <c r="C145" s="1277">
        <f>C144+D144</f>
        <v>560</v>
      </c>
      <c r="D145" s="1246"/>
      <c r="E145" s="1309"/>
      <c r="F145" s="1309"/>
      <c r="G145" s="1309"/>
      <c r="H145" s="1309"/>
      <c r="I145" s="1309"/>
      <c r="J145" s="1309"/>
      <c r="K145" s="962"/>
      <c r="L145" s="962"/>
      <c r="M145" s="40"/>
    </row>
    <row r="146" spans="1:13" ht="13.5" thickBot="1">
      <c r="A146" s="1342"/>
      <c r="B146" s="930" t="s">
        <v>285</v>
      </c>
      <c r="C146" s="1343">
        <f>D144/C145</f>
        <v>0.26785714285714285</v>
      </c>
      <c r="D146" s="1344"/>
      <c r="E146" s="962"/>
      <c r="F146" s="962"/>
      <c r="G146" s="962"/>
      <c r="H146" s="962"/>
      <c r="I146" s="962"/>
      <c r="J146" s="962"/>
      <c r="K146" s="962"/>
      <c r="L146" s="962"/>
      <c r="M146" s="40"/>
    </row>
    <row r="147" spans="1:13">
      <c r="A147" s="1329" t="s">
        <v>226</v>
      </c>
      <c r="B147" s="923" t="s">
        <v>281</v>
      </c>
      <c r="C147" s="833">
        <v>130</v>
      </c>
      <c r="D147" s="655">
        <v>54</v>
      </c>
      <c r="E147" s="963"/>
      <c r="F147" s="963"/>
      <c r="G147" s="963"/>
      <c r="H147" s="963"/>
      <c r="I147" s="963"/>
      <c r="J147" s="963"/>
      <c r="K147" s="961"/>
      <c r="L147" s="961"/>
    </row>
    <row r="148" spans="1:13">
      <c r="A148" s="1330"/>
      <c r="B148" s="924" t="s">
        <v>282</v>
      </c>
      <c r="C148" s="663">
        <v>174</v>
      </c>
      <c r="D148" s="642">
        <v>10</v>
      </c>
      <c r="E148" s="964"/>
      <c r="F148" s="964"/>
      <c r="G148" s="964"/>
      <c r="H148" s="964"/>
      <c r="I148" s="964"/>
      <c r="J148" s="964"/>
      <c r="K148" s="965"/>
      <c r="L148" s="965"/>
    </row>
    <row r="149" spans="1:13">
      <c r="A149" s="1330"/>
      <c r="B149" s="924" t="s">
        <v>283</v>
      </c>
      <c r="C149" s="663">
        <v>8</v>
      </c>
      <c r="D149" s="642">
        <v>2</v>
      </c>
      <c r="E149" s="964"/>
      <c r="F149" s="964"/>
      <c r="G149" s="964"/>
      <c r="H149" s="964"/>
      <c r="I149" s="964"/>
      <c r="J149" s="964"/>
      <c r="K149" s="965"/>
      <c r="L149" s="965"/>
    </row>
    <row r="150" spans="1:13">
      <c r="A150" s="1330"/>
      <c r="B150" s="927" t="s">
        <v>72</v>
      </c>
      <c r="C150" s="663">
        <v>312</v>
      </c>
      <c r="D150" s="642">
        <v>66</v>
      </c>
      <c r="E150" s="963"/>
      <c r="F150" s="963"/>
      <c r="G150" s="963"/>
      <c r="H150" s="963"/>
      <c r="I150" s="963"/>
      <c r="J150" s="963"/>
      <c r="K150" s="961"/>
      <c r="L150" s="961"/>
    </row>
    <row r="151" spans="1:13">
      <c r="A151" s="1341"/>
      <c r="B151" s="929" t="s">
        <v>284</v>
      </c>
      <c r="C151" s="1277">
        <f>C150+D150</f>
        <v>378</v>
      </c>
      <c r="D151" s="1246"/>
      <c r="E151" s="962"/>
      <c r="F151" s="962"/>
      <c r="G151" s="1309"/>
      <c r="H151" s="1309"/>
      <c r="I151" s="1309"/>
      <c r="J151" s="1309"/>
      <c r="K151" s="1309"/>
      <c r="L151" s="1309"/>
    </row>
    <row r="152" spans="1:13" ht="13.5" thickBot="1">
      <c r="A152" s="1342"/>
      <c r="B152" s="930" t="s">
        <v>285</v>
      </c>
      <c r="C152" s="1345">
        <f>D150/C151</f>
        <v>0.17460317460317459</v>
      </c>
      <c r="D152" s="1346"/>
      <c r="E152" s="962"/>
      <c r="F152" s="962"/>
      <c r="G152" s="1309"/>
      <c r="H152" s="1309"/>
      <c r="I152" s="1309"/>
      <c r="J152" s="1309"/>
      <c r="K152" s="1309"/>
      <c r="L152" s="1309"/>
    </row>
    <row r="153" spans="1:13">
      <c r="A153" s="1335" t="s">
        <v>72</v>
      </c>
      <c r="B153" s="766" t="s">
        <v>281</v>
      </c>
      <c r="C153" s="659">
        <f>SUM(C141,C147)</f>
        <v>265</v>
      </c>
      <c r="D153" s="655">
        <f>SUM(D141,D147)</f>
        <v>171</v>
      </c>
      <c r="E153" s="966"/>
      <c r="F153" s="966"/>
      <c r="G153" s="966"/>
      <c r="H153" s="966"/>
      <c r="I153" s="966"/>
      <c r="J153" s="966"/>
      <c r="K153" s="966"/>
      <c r="L153" s="966"/>
    </row>
    <row r="154" spans="1:13">
      <c r="A154" s="1320"/>
      <c r="B154" s="768" t="s">
        <v>282</v>
      </c>
      <c r="C154" s="635">
        <f t="shared" ref="C154:D154" si="35">SUM(C142,C148)</f>
        <v>437</v>
      </c>
      <c r="D154" s="642">
        <f t="shared" si="35"/>
        <v>41</v>
      </c>
      <c r="E154" s="967"/>
      <c r="F154" s="967"/>
      <c r="G154" s="967"/>
      <c r="H154" s="967"/>
      <c r="I154" s="967"/>
      <c r="J154" s="967"/>
      <c r="K154" s="967"/>
      <c r="L154" s="967"/>
    </row>
    <row r="155" spans="1:13">
      <c r="A155" s="1320"/>
      <c r="B155" s="768" t="s">
        <v>283</v>
      </c>
      <c r="C155" s="635">
        <f t="shared" ref="C155:D155" si="36">SUM(C143,C149)</f>
        <v>20</v>
      </c>
      <c r="D155" s="642">
        <f t="shared" si="36"/>
        <v>4</v>
      </c>
      <c r="E155" s="967"/>
      <c r="F155" s="967"/>
      <c r="G155" s="967"/>
      <c r="H155" s="967"/>
      <c r="I155" s="967"/>
      <c r="J155" s="967"/>
      <c r="K155" s="967"/>
      <c r="L155" s="967"/>
    </row>
    <row r="156" spans="1:13">
      <c r="A156" s="1320"/>
      <c r="B156" s="910" t="s">
        <v>72</v>
      </c>
      <c r="C156" s="635">
        <f t="shared" ref="C156:D156" si="37">SUM(C144,C150)</f>
        <v>722</v>
      </c>
      <c r="D156" s="642">
        <f t="shared" si="37"/>
        <v>216</v>
      </c>
      <c r="E156" s="966"/>
      <c r="F156" s="966"/>
      <c r="G156" s="966"/>
      <c r="H156" s="966"/>
      <c r="I156" s="966"/>
      <c r="J156" s="966"/>
      <c r="K156" s="966"/>
      <c r="L156" s="966"/>
    </row>
    <row r="157" spans="1:13">
      <c r="A157" s="1321"/>
      <c r="B157" s="905" t="s">
        <v>284</v>
      </c>
      <c r="C157" s="1350">
        <f>SUM(C145,C151)</f>
        <v>938</v>
      </c>
      <c r="D157" s="1351"/>
      <c r="E157" s="968"/>
      <c r="F157" s="968"/>
      <c r="G157" s="968"/>
      <c r="H157" s="968"/>
      <c r="I157" s="968"/>
      <c r="J157" s="968"/>
      <c r="K157" s="968"/>
      <c r="L157" s="968"/>
    </row>
    <row r="158" spans="1:13" ht="13.5" thickBot="1">
      <c r="A158" s="1354"/>
      <c r="B158" s="931" t="s">
        <v>285</v>
      </c>
      <c r="C158" s="1352">
        <f>D156/(C157)</f>
        <v>0.2302771855010661</v>
      </c>
      <c r="D158" s="1353"/>
      <c r="E158" s="968"/>
      <c r="F158" s="968"/>
      <c r="G158" s="968"/>
      <c r="H158" s="968"/>
      <c r="I158" s="968"/>
      <c r="J158" s="968"/>
      <c r="K158" s="968"/>
      <c r="L158" s="968"/>
    </row>
    <row r="159" spans="1:13">
      <c r="A159" s="911"/>
      <c r="B159" s="911"/>
      <c r="C159" s="92"/>
      <c r="D159" s="92"/>
      <c r="E159" s="967"/>
      <c r="F159" s="967"/>
      <c r="G159" s="967"/>
      <c r="H159" s="967"/>
      <c r="I159" s="967"/>
      <c r="J159" s="967"/>
      <c r="K159" s="967"/>
      <c r="L159" s="967"/>
    </row>
    <row r="160" spans="1:13">
      <c r="A160" s="911"/>
      <c r="B160" s="911"/>
      <c r="C160" s="92"/>
      <c r="D160" s="92"/>
      <c r="E160" s="967"/>
      <c r="F160" s="967"/>
      <c r="G160" s="967"/>
      <c r="H160" s="967"/>
      <c r="I160" s="967"/>
      <c r="J160" s="967"/>
      <c r="K160" s="967"/>
      <c r="L160" s="967"/>
    </row>
    <row r="161" spans="1:12" ht="26.25" thickBot="1">
      <c r="A161" s="901" t="s">
        <v>286</v>
      </c>
      <c r="B161" s="901"/>
      <c r="C161" s="578"/>
      <c r="D161" s="578"/>
      <c r="E161" s="968"/>
      <c r="F161" s="968"/>
      <c r="G161" s="968"/>
      <c r="H161" s="968"/>
      <c r="I161" s="968"/>
      <c r="J161" s="968"/>
      <c r="K161" s="968"/>
      <c r="L161" s="968"/>
    </row>
    <row r="162" spans="1:12">
      <c r="A162" s="789"/>
      <c r="B162" s="789" t="s">
        <v>287</v>
      </c>
      <c r="C162" s="1250" t="s">
        <v>37</v>
      </c>
      <c r="D162" s="1147"/>
      <c r="E162" s="969"/>
      <c r="F162" s="969"/>
      <c r="G162" s="969"/>
      <c r="H162" s="969"/>
      <c r="I162" s="969"/>
      <c r="J162" s="969"/>
      <c r="K162" s="969"/>
      <c r="L162" s="969"/>
    </row>
    <row r="163" spans="1:12" ht="13.5" thickBot="1">
      <c r="A163" s="793"/>
      <c r="B163" s="799" t="s">
        <v>253</v>
      </c>
      <c r="C163" s="825" t="s">
        <v>235</v>
      </c>
      <c r="D163" s="668" t="s">
        <v>236</v>
      </c>
      <c r="E163" s="969"/>
      <c r="F163" s="969"/>
      <c r="G163" s="969"/>
      <c r="H163" s="969"/>
      <c r="I163" s="969"/>
      <c r="J163" s="969"/>
      <c r="K163" s="969"/>
      <c r="L163" s="969"/>
    </row>
    <row r="164" spans="1:12">
      <c r="A164" s="1329" t="s">
        <v>225</v>
      </c>
      <c r="B164" s="932" t="s">
        <v>246</v>
      </c>
      <c r="C164" s="833">
        <v>0</v>
      </c>
      <c r="D164" s="655">
        <v>0</v>
      </c>
      <c r="E164" s="961"/>
      <c r="F164" s="961"/>
      <c r="G164" s="961"/>
      <c r="H164" s="961"/>
      <c r="I164" s="961"/>
      <c r="J164" s="961"/>
      <c r="K164" s="961"/>
      <c r="L164" s="961"/>
    </row>
    <row r="165" spans="1:12" ht="13.5" thickBot="1">
      <c r="A165" s="1342"/>
      <c r="B165" s="930" t="s">
        <v>285</v>
      </c>
      <c r="C165" s="1279">
        <v>0</v>
      </c>
      <c r="D165" s="1280"/>
      <c r="E165" s="962"/>
      <c r="F165" s="962"/>
      <c r="G165" s="970"/>
      <c r="H165" s="970"/>
      <c r="I165" s="962"/>
      <c r="J165" s="962"/>
      <c r="K165" s="962"/>
      <c r="L165" s="962"/>
    </row>
    <row r="166" spans="1:12">
      <c r="A166" s="1329" t="s">
        <v>226</v>
      </c>
      <c r="B166" s="932" t="s">
        <v>246</v>
      </c>
      <c r="C166" s="833">
        <v>342</v>
      </c>
      <c r="D166" s="655">
        <v>49</v>
      </c>
      <c r="E166" s="961"/>
      <c r="F166" s="961"/>
      <c r="G166" s="961"/>
      <c r="H166" s="961"/>
      <c r="I166" s="961"/>
      <c r="J166" s="961"/>
      <c r="K166" s="961"/>
      <c r="L166" s="961"/>
    </row>
    <row r="167" spans="1:12" ht="13.5" thickBot="1">
      <c r="A167" s="1342"/>
      <c r="B167" s="930" t="s">
        <v>285</v>
      </c>
      <c r="C167" s="1343">
        <f>D166/(C166+D166)</f>
        <v>0.12531969309462915</v>
      </c>
      <c r="D167" s="1344"/>
      <c r="E167" s="962"/>
      <c r="F167" s="962"/>
      <c r="G167" s="970"/>
      <c r="H167" s="970"/>
      <c r="I167" s="962"/>
      <c r="J167" s="962"/>
      <c r="K167" s="962"/>
      <c r="L167" s="962"/>
    </row>
    <row r="168" spans="1:12">
      <c r="A168" s="1335" t="s">
        <v>489</v>
      </c>
      <c r="B168" s="933" t="s">
        <v>246</v>
      </c>
      <c r="C168" s="833">
        <f>SUM(C164,C166)</f>
        <v>342</v>
      </c>
      <c r="D168" s="655">
        <f>SUM(D164,D166)</f>
        <v>49</v>
      </c>
      <c r="E168" s="967"/>
      <c r="F168" s="967"/>
      <c r="G168" s="967"/>
      <c r="H168" s="967"/>
      <c r="I168" s="967"/>
      <c r="J168" s="967"/>
      <c r="K168" s="967"/>
      <c r="L168" s="967"/>
    </row>
    <row r="169" spans="1:12" ht="13.5" thickBot="1">
      <c r="A169" s="1354"/>
      <c r="B169" s="930" t="s">
        <v>285</v>
      </c>
      <c r="C169" s="1355">
        <f>D168/SUM(C168,D168)</f>
        <v>0.12531969309462915</v>
      </c>
      <c r="D169" s="1344"/>
      <c r="E169" s="968"/>
      <c r="F169" s="968"/>
      <c r="G169" s="968"/>
      <c r="H169" s="968"/>
      <c r="I169" s="968"/>
      <c r="J169" s="968"/>
      <c r="K169" s="968"/>
      <c r="L169" s="968"/>
    </row>
    <row r="170" spans="1:12" ht="25.5">
      <c r="A170" s="602" t="s">
        <v>289</v>
      </c>
      <c r="B170" s="602"/>
      <c r="C170" s="602"/>
      <c r="D170" s="602"/>
      <c r="E170" s="971"/>
      <c r="F170" s="971"/>
      <c r="G170" s="971"/>
      <c r="H170" s="971"/>
      <c r="I170" s="971"/>
      <c r="J170" s="971"/>
      <c r="K170" s="971"/>
      <c r="L170" s="971"/>
    </row>
    <row r="171" spans="1:12">
      <c r="A171" s="911"/>
      <c r="B171" s="911"/>
      <c r="C171" s="92"/>
      <c r="D171" s="92"/>
      <c r="E171" s="967"/>
      <c r="F171" s="967"/>
      <c r="G171" s="967"/>
      <c r="H171" s="967"/>
      <c r="I171" s="967"/>
      <c r="J171" s="967"/>
      <c r="K171" s="967"/>
      <c r="L171" s="967"/>
    </row>
    <row r="172" spans="1:12" ht="26.25" thickBot="1">
      <c r="A172" s="901" t="s">
        <v>290</v>
      </c>
      <c r="B172" s="901"/>
      <c r="C172" s="578"/>
      <c r="D172" s="578"/>
      <c r="E172" s="968"/>
      <c r="F172" s="968"/>
      <c r="G172" s="968"/>
      <c r="H172" s="968"/>
      <c r="I172" s="968"/>
      <c r="J172" s="968"/>
      <c r="K172" s="968"/>
      <c r="L172" s="968"/>
    </row>
    <row r="173" spans="1:12" ht="13.5" thickBot="1">
      <c r="A173" s="795"/>
      <c r="B173" s="790" t="s">
        <v>287</v>
      </c>
      <c r="C173" s="1234" t="s">
        <v>37</v>
      </c>
      <c r="D173" s="1233"/>
      <c r="E173" s="1251"/>
      <c r="F173" s="1251"/>
      <c r="G173" s="969"/>
      <c r="H173" s="969"/>
      <c r="I173" s="1251"/>
      <c r="J173" s="1251"/>
      <c r="K173" s="1251"/>
      <c r="L173" s="1251"/>
    </row>
    <row r="174" spans="1:12">
      <c r="A174" s="934" t="s">
        <v>225</v>
      </c>
      <c r="B174" s="921" t="s">
        <v>291</v>
      </c>
      <c r="C174" s="1238">
        <f>C145</f>
        <v>560</v>
      </c>
      <c r="D174" s="1357"/>
      <c r="E174" s="1310"/>
      <c r="F174" s="1310"/>
      <c r="G174" s="519"/>
      <c r="H174" s="519"/>
      <c r="I174" s="1310"/>
      <c r="J174" s="1310"/>
      <c r="K174" s="1310"/>
      <c r="L174" s="1310"/>
    </row>
    <row r="175" spans="1:12" ht="13.5" thickBot="1">
      <c r="A175" s="935" t="s">
        <v>226</v>
      </c>
      <c r="B175" s="915" t="s">
        <v>291</v>
      </c>
      <c r="C175" s="1278">
        <f>C151+C166+D166</f>
        <v>769</v>
      </c>
      <c r="D175" s="1356"/>
      <c r="E175" s="1310"/>
      <c r="F175" s="1310"/>
      <c r="G175" s="519"/>
      <c r="H175" s="519"/>
      <c r="I175" s="1310"/>
      <c r="J175" s="1310"/>
      <c r="K175" s="1310"/>
      <c r="L175" s="1310"/>
    </row>
    <row r="176" spans="1:12" ht="13.5" thickBot="1">
      <c r="A176" s="920" t="s">
        <v>72</v>
      </c>
      <c r="B176" s="915" t="s">
        <v>291</v>
      </c>
      <c r="C176" s="1278">
        <f>SUM(C174,C175)</f>
        <v>1329</v>
      </c>
      <c r="D176" s="1356"/>
      <c r="E176" s="518"/>
      <c r="F176" s="518"/>
      <c r="G176" s="518"/>
      <c r="H176" s="518"/>
      <c r="I176" s="518"/>
      <c r="J176" s="518"/>
      <c r="K176" s="518"/>
      <c r="L176" s="518"/>
    </row>
    <row r="177" spans="1:42">
      <c r="A177" s="911"/>
      <c r="B177" s="911"/>
      <c r="C177" s="911"/>
      <c r="D177" s="92"/>
      <c r="E177" s="517"/>
      <c r="F177" s="517"/>
      <c r="G177" s="517"/>
      <c r="H177" s="517"/>
      <c r="I177" s="517"/>
      <c r="J177" s="517"/>
      <c r="K177" s="517"/>
      <c r="L177" s="517"/>
    </row>
    <row r="178" spans="1:42">
      <c r="A178" s="911"/>
      <c r="B178" s="911"/>
      <c r="C178" s="92"/>
      <c r="D178" s="92"/>
      <c r="E178" s="517"/>
      <c r="F178" s="517"/>
      <c r="G178" s="517"/>
      <c r="H178" s="517"/>
      <c r="I178" s="517"/>
      <c r="J178" s="517"/>
      <c r="K178" s="517"/>
      <c r="L178" s="517"/>
    </row>
    <row r="179" spans="1:42" ht="51.75" thickBot="1">
      <c r="A179" s="901" t="s">
        <v>292</v>
      </c>
      <c r="B179" s="901"/>
      <c r="C179" s="578"/>
      <c r="D179" s="578"/>
      <c r="E179" s="578"/>
      <c r="F179" s="578"/>
      <c r="G179" s="578"/>
      <c r="H179" s="578"/>
      <c r="I179" s="578"/>
      <c r="J179" s="578"/>
      <c r="K179" s="578"/>
      <c r="L179" s="578"/>
    </row>
    <row r="180" spans="1:42">
      <c r="A180" s="789"/>
      <c r="B180" s="1225" t="s">
        <v>252</v>
      </c>
      <c r="C180" s="1306" t="s">
        <v>32</v>
      </c>
      <c r="D180" s="1231" t="s">
        <v>263</v>
      </c>
      <c r="E180" s="1127"/>
      <c r="F180" s="1127"/>
      <c r="G180" s="1127"/>
      <c r="H180" s="1127"/>
      <c r="I180" s="1127"/>
      <c r="J180" s="1127" t="s">
        <v>253</v>
      </c>
      <c r="K180" s="1127"/>
      <c r="L180" s="1130" t="s">
        <v>255</v>
      </c>
      <c r="M180" s="43"/>
      <c r="N180" s="43"/>
      <c r="O180" s="43"/>
      <c r="P180" s="43"/>
      <c r="Q180" s="43"/>
      <c r="R180" s="43"/>
      <c r="S180" s="43"/>
      <c r="T180" s="43"/>
      <c r="U180" s="43"/>
      <c r="V180" s="43"/>
      <c r="W180" s="43"/>
      <c r="X180" s="43"/>
      <c r="Y180" s="43"/>
      <c r="Z180" s="43"/>
      <c r="AA180" s="43"/>
      <c r="AB180" s="43"/>
      <c r="AC180" s="43"/>
      <c r="AD180" s="43"/>
      <c r="AE180" s="43"/>
      <c r="AF180" s="43"/>
      <c r="AG180" s="43"/>
      <c r="AH180" s="34"/>
      <c r="AI180" s="34"/>
      <c r="AJ180" s="34"/>
      <c r="AK180" s="34"/>
      <c r="AL180" s="34"/>
      <c r="AM180" s="34"/>
      <c r="AN180" s="34"/>
      <c r="AO180" s="34"/>
      <c r="AP180" s="34"/>
    </row>
    <row r="181" spans="1:42">
      <c r="A181" s="902"/>
      <c r="B181" s="1208"/>
      <c r="C181" s="1307"/>
      <c r="D181" s="1230" t="s">
        <v>264</v>
      </c>
      <c r="E181" s="1135"/>
      <c r="F181" s="1135" t="s">
        <v>265</v>
      </c>
      <c r="G181" s="1135"/>
      <c r="H181" s="1135" t="s">
        <v>266</v>
      </c>
      <c r="I181" s="1135"/>
      <c r="J181" s="1135" t="s">
        <v>235</v>
      </c>
      <c r="K181" s="1135" t="s">
        <v>236</v>
      </c>
      <c r="L181" s="1131"/>
      <c r="M181" s="43"/>
      <c r="N181" s="43"/>
      <c r="O181" s="43"/>
      <c r="P181" s="43"/>
      <c r="Q181" s="43"/>
      <c r="R181" s="43"/>
      <c r="S181" s="43"/>
      <c r="T181" s="43"/>
      <c r="U181" s="43"/>
      <c r="V181" s="43"/>
      <c r="W181" s="43"/>
      <c r="X181" s="43"/>
      <c r="Y181" s="43"/>
      <c r="Z181" s="43"/>
      <c r="AA181" s="43"/>
      <c r="AB181" s="43"/>
      <c r="AC181" s="43"/>
      <c r="AD181" s="43"/>
      <c r="AE181" s="43"/>
      <c r="AF181" s="43"/>
      <c r="AG181" s="43"/>
      <c r="AH181" s="34"/>
      <c r="AI181" s="34"/>
      <c r="AJ181" s="34"/>
      <c r="AK181" s="34"/>
      <c r="AL181" s="34"/>
      <c r="AM181" s="34"/>
      <c r="AN181" s="34"/>
      <c r="AO181" s="34"/>
      <c r="AP181" s="34"/>
    </row>
    <row r="182" spans="1:42" ht="13.5" thickBot="1">
      <c r="A182" s="936"/>
      <c r="B182" s="1348"/>
      <c r="C182" s="1308"/>
      <c r="D182" s="665" t="s">
        <v>235</v>
      </c>
      <c r="E182" s="666" t="s">
        <v>236</v>
      </c>
      <c r="F182" s="666" t="s">
        <v>235</v>
      </c>
      <c r="G182" s="666" t="s">
        <v>236</v>
      </c>
      <c r="H182" s="666" t="s">
        <v>235</v>
      </c>
      <c r="I182" s="666" t="s">
        <v>236</v>
      </c>
      <c r="J182" s="1136"/>
      <c r="K182" s="1136"/>
      <c r="L182" s="1132"/>
      <c r="M182" s="43"/>
      <c r="N182" s="43"/>
      <c r="O182" s="43"/>
      <c r="P182" s="43"/>
      <c r="Q182" s="43"/>
      <c r="R182" s="43"/>
      <c r="S182" s="43"/>
      <c r="T182" s="43"/>
      <c r="U182" s="43"/>
      <c r="V182" s="43"/>
      <c r="W182" s="43"/>
      <c r="X182" s="43"/>
      <c r="Y182" s="43"/>
      <c r="Z182" s="43"/>
      <c r="AA182" s="43"/>
      <c r="AB182" s="43"/>
      <c r="AC182" s="43"/>
      <c r="AD182" s="43"/>
      <c r="AE182" s="43"/>
      <c r="AF182" s="43"/>
      <c r="AG182" s="43"/>
      <c r="AH182" s="34"/>
      <c r="AI182" s="34"/>
      <c r="AJ182" s="34"/>
      <c r="AK182" s="34"/>
      <c r="AL182" s="34"/>
      <c r="AM182" s="34"/>
      <c r="AN182" s="34"/>
      <c r="AO182" s="34"/>
      <c r="AP182" s="34"/>
    </row>
    <row r="183" spans="1:42">
      <c r="A183" s="1329" t="s">
        <v>225</v>
      </c>
      <c r="B183" s="921" t="s">
        <v>293</v>
      </c>
      <c r="C183" s="660" t="s">
        <v>42</v>
      </c>
      <c r="D183" s="659">
        <v>21</v>
      </c>
      <c r="E183" s="660">
        <v>25</v>
      </c>
      <c r="F183" s="660">
        <v>64</v>
      </c>
      <c r="G183" s="660">
        <v>17</v>
      </c>
      <c r="H183" s="660">
        <v>4</v>
      </c>
      <c r="I183" s="660">
        <v>0</v>
      </c>
      <c r="J183" s="660">
        <v>89</v>
      </c>
      <c r="K183" s="660">
        <v>42</v>
      </c>
      <c r="L183" s="834">
        <f>SUM(J183:K183)</f>
        <v>131</v>
      </c>
      <c r="M183" s="39"/>
      <c r="N183" s="39"/>
      <c r="O183" s="39"/>
      <c r="P183" s="34"/>
      <c r="Q183" s="34"/>
      <c r="R183" s="34"/>
      <c r="S183" s="34"/>
      <c r="T183" s="34"/>
      <c r="U183" s="34"/>
      <c r="V183" s="39"/>
      <c r="W183" s="39"/>
      <c r="X183" s="39"/>
      <c r="Y183" s="39"/>
      <c r="Z183" s="39"/>
      <c r="AA183" s="39"/>
      <c r="AB183" s="39"/>
      <c r="AC183" s="39"/>
      <c r="AD183" s="39"/>
      <c r="AE183" s="39"/>
      <c r="AF183" s="39"/>
      <c r="AG183" s="39"/>
      <c r="AH183" s="34"/>
      <c r="AI183" s="34"/>
      <c r="AJ183" s="34"/>
      <c r="AK183" s="34"/>
      <c r="AL183" s="34"/>
      <c r="AM183" s="34"/>
      <c r="AN183" s="34"/>
      <c r="AO183" s="34"/>
      <c r="AP183" s="34"/>
    </row>
    <row r="184" spans="1:42">
      <c r="A184" s="1330"/>
      <c r="B184" s="914" t="s">
        <v>257</v>
      </c>
      <c r="C184" s="111" t="s">
        <v>42</v>
      </c>
      <c r="D184" s="635">
        <v>0</v>
      </c>
      <c r="E184" s="111">
        <v>0</v>
      </c>
      <c r="F184" s="111">
        <v>12</v>
      </c>
      <c r="G184" s="111">
        <v>2</v>
      </c>
      <c r="H184" s="111">
        <v>2</v>
      </c>
      <c r="I184" s="111">
        <v>0</v>
      </c>
      <c r="J184" s="111">
        <v>14</v>
      </c>
      <c r="K184" s="111">
        <v>2</v>
      </c>
      <c r="L184" s="642">
        <f t="shared" ref="L184:L190" si="38">SUM(J184:K184)</f>
        <v>16</v>
      </c>
      <c r="M184" s="39"/>
      <c r="N184" s="39"/>
      <c r="O184" s="39"/>
      <c r="P184" s="34"/>
      <c r="Q184" s="34"/>
      <c r="R184" s="34"/>
      <c r="S184" s="34"/>
      <c r="T184" s="34"/>
      <c r="U184" s="34"/>
      <c r="V184" s="39"/>
      <c r="W184" s="39"/>
      <c r="X184" s="39"/>
      <c r="Y184" s="39"/>
      <c r="Z184" s="39"/>
      <c r="AA184" s="39"/>
      <c r="AB184" s="39"/>
      <c r="AC184" s="39"/>
      <c r="AD184" s="39"/>
      <c r="AE184" s="39"/>
      <c r="AF184" s="39"/>
      <c r="AG184" s="39"/>
      <c r="AH184" s="34"/>
      <c r="AI184" s="34"/>
      <c r="AJ184" s="34"/>
      <c r="AK184" s="34"/>
      <c r="AL184" s="34"/>
      <c r="AM184" s="34"/>
      <c r="AN184" s="34"/>
      <c r="AO184" s="34"/>
      <c r="AP184" s="34"/>
    </row>
    <row r="185" spans="1:42">
      <c r="A185" s="1330"/>
      <c r="B185" s="914" t="s">
        <v>258</v>
      </c>
      <c r="C185" s="111" t="s">
        <v>42</v>
      </c>
      <c r="D185" s="635">
        <v>0</v>
      </c>
      <c r="E185" s="111">
        <v>0</v>
      </c>
      <c r="F185" s="111">
        <v>12</v>
      </c>
      <c r="G185" s="111">
        <v>3</v>
      </c>
      <c r="H185" s="111">
        <v>2</v>
      </c>
      <c r="I185" s="111">
        <v>0</v>
      </c>
      <c r="J185" s="111">
        <v>14</v>
      </c>
      <c r="K185" s="111">
        <v>3</v>
      </c>
      <c r="L185" s="642">
        <f t="shared" si="38"/>
        <v>17</v>
      </c>
      <c r="M185" s="39"/>
      <c r="N185" s="39"/>
      <c r="O185" s="39"/>
      <c r="P185" s="34"/>
      <c r="Q185" s="34"/>
      <c r="R185" s="34"/>
      <c r="S185" s="34"/>
      <c r="T185" s="34"/>
      <c r="U185" s="34"/>
      <c r="V185" s="39"/>
      <c r="W185" s="39"/>
      <c r="X185" s="39"/>
      <c r="Y185" s="39"/>
      <c r="Z185" s="39"/>
      <c r="AA185" s="39"/>
      <c r="AB185" s="39"/>
      <c r="AC185" s="39"/>
      <c r="AD185" s="39"/>
      <c r="AE185" s="39"/>
      <c r="AF185" s="39"/>
      <c r="AG185" s="39"/>
      <c r="AH185" s="34"/>
      <c r="AI185" s="34"/>
      <c r="AJ185" s="34"/>
      <c r="AK185" s="34"/>
      <c r="AL185" s="34"/>
      <c r="AM185" s="34"/>
      <c r="AN185" s="34"/>
      <c r="AO185" s="34"/>
      <c r="AP185" s="34"/>
    </row>
    <row r="186" spans="1:42" ht="13.5" thickBot="1">
      <c r="A186" s="1331"/>
      <c r="B186" s="937" t="s">
        <v>259</v>
      </c>
      <c r="C186" s="638" t="s">
        <v>42</v>
      </c>
      <c r="D186" s="637">
        <v>21</v>
      </c>
      <c r="E186" s="638">
        <v>25</v>
      </c>
      <c r="F186" s="638">
        <v>40</v>
      </c>
      <c r="G186" s="638">
        <v>12</v>
      </c>
      <c r="H186" s="638">
        <v>0</v>
      </c>
      <c r="I186" s="638">
        <v>0</v>
      </c>
      <c r="J186" s="638">
        <v>61</v>
      </c>
      <c r="K186" s="638">
        <v>37</v>
      </c>
      <c r="L186" s="641">
        <f t="shared" si="38"/>
        <v>98</v>
      </c>
      <c r="M186" s="39"/>
      <c r="N186" s="39"/>
      <c r="O186" s="39"/>
      <c r="P186" s="34"/>
      <c r="Q186" s="34"/>
      <c r="R186" s="34"/>
      <c r="S186" s="34"/>
      <c r="T186" s="34"/>
      <c r="U186" s="34"/>
      <c r="V186" s="39"/>
      <c r="W186" s="39"/>
      <c r="X186" s="39"/>
      <c r="Y186" s="39"/>
      <c r="Z186" s="39"/>
      <c r="AA186" s="39"/>
      <c r="AB186" s="39"/>
      <c r="AC186" s="39"/>
      <c r="AD186" s="39"/>
      <c r="AE186" s="39"/>
      <c r="AF186" s="39"/>
      <c r="AG186" s="39"/>
      <c r="AH186" s="34"/>
      <c r="AI186" s="34"/>
      <c r="AJ186" s="34"/>
      <c r="AK186" s="34"/>
      <c r="AL186" s="34"/>
      <c r="AM186" s="34"/>
      <c r="AN186" s="34"/>
      <c r="AO186" s="34"/>
      <c r="AP186" s="34"/>
    </row>
    <row r="187" spans="1:42">
      <c r="A187" s="1329" t="s">
        <v>226</v>
      </c>
      <c r="B187" s="916" t="s">
        <v>293</v>
      </c>
      <c r="C187" s="660" t="s">
        <v>42</v>
      </c>
      <c r="D187" s="813">
        <v>0</v>
      </c>
      <c r="E187" s="700">
        <v>2</v>
      </c>
      <c r="F187" s="700">
        <v>4</v>
      </c>
      <c r="G187" s="700">
        <v>1</v>
      </c>
      <c r="H187" s="700">
        <v>0</v>
      </c>
      <c r="I187" s="700">
        <v>0</v>
      </c>
      <c r="J187" s="700">
        <v>4</v>
      </c>
      <c r="K187" s="700">
        <v>3</v>
      </c>
      <c r="L187" s="701">
        <f t="shared" si="38"/>
        <v>7</v>
      </c>
      <c r="M187" s="39"/>
      <c r="N187" s="39"/>
      <c r="O187" s="39"/>
      <c r="P187" s="34"/>
      <c r="Q187" s="34"/>
      <c r="R187" s="34"/>
      <c r="S187" s="34"/>
      <c r="T187" s="34"/>
      <c r="U187" s="34"/>
      <c r="V187" s="39"/>
      <c r="W187" s="39"/>
      <c r="X187" s="39"/>
      <c r="Y187" s="39"/>
      <c r="Z187" s="39"/>
      <c r="AA187" s="39"/>
      <c r="AB187" s="39"/>
      <c r="AC187" s="39"/>
      <c r="AD187" s="39"/>
      <c r="AE187" s="39"/>
      <c r="AF187" s="39"/>
      <c r="AG187" s="39"/>
      <c r="AH187" s="34"/>
      <c r="AI187" s="34"/>
      <c r="AJ187" s="34"/>
      <c r="AK187" s="34"/>
      <c r="AL187" s="34"/>
      <c r="AM187" s="34"/>
      <c r="AN187" s="34"/>
      <c r="AO187" s="34"/>
      <c r="AP187" s="34"/>
    </row>
    <row r="188" spans="1:42">
      <c r="A188" s="1330"/>
      <c r="B188" s="914" t="s">
        <v>257</v>
      </c>
      <c r="C188" s="111" t="s">
        <v>42</v>
      </c>
      <c r="D188" s="635">
        <v>0</v>
      </c>
      <c r="E188" s="111">
        <v>0</v>
      </c>
      <c r="F188" s="111">
        <v>2</v>
      </c>
      <c r="G188" s="111">
        <v>0</v>
      </c>
      <c r="H188" s="111">
        <v>0</v>
      </c>
      <c r="I188" s="111">
        <v>0</v>
      </c>
      <c r="J188" s="111">
        <v>2</v>
      </c>
      <c r="K188" s="111">
        <v>0</v>
      </c>
      <c r="L188" s="642">
        <f t="shared" si="38"/>
        <v>2</v>
      </c>
      <c r="M188" s="39"/>
      <c r="N188" s="39"/>
      <c r="O188" s="39"/>
      <c r="P188" s="34"/>
      <c r="Q188" s="34"/>
      <c r="R188" s="34"/>
      <c r="S188" s="34"/>
      <c r="T188" s="34"/>
      <c r="U188" s="34"/>
      <c r="V188" s="39"/>
      <c r="W188" s="39"/>
      <c r="X188" s="39"/>
      <c r="Y188" s="39"/>
      <c r="Z188" s="39"/>
      <c r="AA188" s="39"/>
      <c r="AB188" s="39"/>
      <c r="AC188" s="39"/>
      <c r="AD188" s="39"/>
      <c r="AE188" s="39"/>
      <c r="AF188" s="39"/>
      <c r="AG188" s="39"/>
      <c r="AH188" s="34"/>
      <c r="AI188" s="34"/>
      <c r="AJ188" s="34"/>
      <c r="AK188" s="34"/>
      <c r="AL188" s="34"/>
      <c r="AM188" s="34"/>
      <c r="AN188" s="34"/>
      <c r="AO188" s="34"/>
      <c r="AP188" s="34"/>
    </row>
    <row r="189" spans="1:42">
      <c r="A189" s="1330"/>
      <c r="B189" s="914" t="s">
        <v>258</v>
      </c>
      <c r="C189" s="111" t="s">
        <v>42</v>
      </c>
      <c r="D189" s="635">
        <v>0</v>
      </c>
      <c r="E189" s="111">
        <v>0</v>
      </c>
      <c r="F189" s="111">
        <v>0</v>
      </c>
      <c r="G189" s="111">
        <v>1</v>
      </c>
      <c r="H189" s="111">
        <v>0</v>
      </c>
      <c r="I189" s="111">
        <v>0</v>
      </c>
      <c r="J189" s="111">
        <v>0</v>
      </c>
      <c r="K189" s="111">
        <v>1</v>
      </c>
      <c r="L189" s="642">
        <f t="shared" si="38"/>
        <v>1</v>
      </c>
      <c r="M189" s="39"/>
      <c r="N189" s="39"/>
      <c r="O189" s="39"/>
      <c r="P189" s="34"/>
      <c r="Q189" s="34"/>
      <c r="R189" s="34"/>
      <c r="S189" s="34"/>
      <c r="T189" s="34"/>
      <c r="U189" s="34"/>
      <c r="V189" s="39"/>
      <c r="W189" s="39"/>
      <c r="X189" s="39"/>
      <c r="Y189" s="39"/>
      <c r="Z189" s="39"/>
      <c r="AA189" s="39"/>
      <c r="AB189" s="39"/>
      <c r="AC189" s="39"/>
      <c r="AD189" s="39"/>
      <c r="AE189" s="39"/>
      <c r="AF189" s="39"/>
      <c r="AG189" s="39"/>
      <c r="AH189" s="34"/>
      <c r="AI189" s="34"/>
      <c r="AJ189" s="34"/>
      <c r="AK189" s="34"/>
      <c r="AL189" s="34"/>
      <c r="AM189" s="34"/>
      <c r="AN189" s="34"/>
      <c r="AO189" s="34"/>
      <c r="AP189" s="34"/>
    </row>
    <row r="190" spans="1:42" ht="13.5" thickBot="1">
      <c r="A190" s="1331"/>
      <c r="B190" s="937" t="s">
        <v>259</v>
      </c>
      <c r="C190" s="638" t="s">
        <v>42</v>
      </c>
      <c r="D190" s="658">
        <v>0</v>
      </c>
      <c r="E190" s="657">
        <v>2</v>
      </c>
      <c r="F190" s="657">
        <v>2</v>
      </c>
      <c r="G190" s="657">
        <v>0</v>
      </c>
      <c r="H190" s="657">
        <v>0</v>
      </c>
      <c r="I190" s="657">
        <v>0</v>
      </c>
      <c r="J190" s="657">
        <v>2</v>
      </c>
      <c r="K190" s="657">
        <v>2</v>
      </c>
      <c r="L190" s="664">
        <f t="shared" si="38"/>
        <v>4</v>
      </c>
      <c r="M190" s="39"/>
      <c r="N190" s="39"/>
      <c r="O190" s="39"/>
      <c r="P190" s="34"/>
      <c r="Q190" s="34"/>
      <c r="R190" s="34"/>
      <c r="S190" s="34"/>
      <c r="T190" s="34"/>
      <c r="U190" s="34"/>
      <c r="V190" s="39"/>
      <c r="W190" s="39"/>
      <c r="X190" s="39"/>
      <c r="Y190" s="39"/>
      <c r="Z190" s="39"/>
      <c r="AA190" s="39"/>
      <c r="AB190" s="39"/>
      <c r="AC190" s="39"/>
      <c r="AD190" s="39"/>
      <c r="AE190" s="39"/>
      <c r="AF190" s="39"/>
      <c r="AG190" s="39"/>
      <c r="AH190" s="34"/>
      <c r="AI190" s="34"/>
      <c r="AJ190" s="34"/>
      <c r="AK190" s="34"/>
      <c r="AL190" s="34"/>
      <c r="AM190" s="34"/>
      <c r="AN190" s="34"/>
      <c r="AO190" s="34"/>
      <c r="AP190" s="34"/>
    </row>
    <row r="191" spans="1:42">
      <c r="A191" s="1329" t="s">
        <v>72</v>
      </c>
      <c r="B191" s="916" t="s">
        <v>293</v>
      </c>
      <c r="C191" s="835" t="s">
        <v>42</v>
      </c>
      <c r="D191" s="659">
        <f>SUM(D183,D187)</f>
        <v>21</v>
      </c>
      <c r="E191" s="660">
        <f t="shared" ref="E191:L191" si="39">SUM(E183,E187)</f>
        <v>27</v>
      </c>
      <c r="F191" s="660">
        <f t="shared" si="39"/>
        <v>68</v>
      </c>
      <c r="G191" s="660">
        <f t="shared" si="39"/>
        <v>18</v>
      </c>
      <c r="H191" s="660">
        <f t="shared" si="39"/>
        <v>4</v>
      </c>
      <c r="I191" s="660">
        <f>SUM(I183,I187)</f>
        <v>0</v>
      </c>
      <c r="J191" s="660">
        <f t="shared" si="39"/>
        <v>93</v>
      </c>
      <c r="K191" s="660">
        <f t="shared" si="39"/>
        <v>45</v>
      </c>
      <c r="L191" s="655">
        <f t="shared" si="39"/>
        <v>138</v>
      </c>
    </row>
    <row r="192" spans="1:42">
      <c r="A192" s="1330"/>
      <c r="B192" s="914" t="s">
        <v>257</v>
      </c>
      <c r="C192" s="836" t="s">
        <v>42</v>
      </c>
      <c r="D192" s="635">
        <f t="shared" ref="D192:L192" si="40">SUM(D184,D188)</f>
        <v>0</v>
      </c>
      <c r="E192" s="111">
        <f t="shared" si="40"/>
        <v>0</v>
      </c>
      <c r="F192" s="111">
        <f t="shared" si="40"/>
        <v>14</v>
      </c>
      <c r="G192" s="111">
        <f t="shared" si="40"/>
        <v>2</v>
      </c>
      <c r="H192" s="111">
        <f t="shared" si="40"/>
        <v>2</v>
      </c>
      <c r="I192" s="111">
        <f t="shared" si="40"/>
        <v>0</v>
      </c>
      <c r="J192" s="111">
        <f t="shared" si="40"/>
        <v>16</v>
      </c>
      <c r="K192" s="111">
        <f t="shared" si="40"/>
        <v>2</v>
      </c>
      <c r="L192" s="642">
        <f t="shared" si="40"/>
        <v>18</v>
      </c>
    </row>
    <row r="193" spans="1:46">
      <c r="A193" s="1330"/>
      <c r="B193" s="914" t="s">
        <v>258</v>
      </c>
      <c r="C193" s="836" t="s">
        <v>42</v>
      </c>
      <c r="D193" s="635">
        <f t="shared" ref="D193:L193" si="41">SUM(D185,D189)</f>
        <v>0</v>
      </c>
      <c r="E193" s="111">
        <f t="shared" si="41"/>
        <v>0</v>
      </c>
      <c r="F193" s="111">
        <f t="shared" si="41"/>
        <v>12</v>
      </c>
      <c r="G193" s="111">
        <f t="shared" si="41"/>
        <v>4</v>
      </c>
      <c r="H193" s="111">
        <f t="shared" si="41"/>
        <v>2</v>
      </c>
      <c r="I193" s="111">
        <f t="shared" si="41"/>
        <v>0</v>
      </c>
      <c r="J193" s="111">
        <f t="shared" si="41"/>
        <v>14</v>
      </c>
      <c r="K193" s="111">
        <f t="shared" si="41"/>
        <v>4</v>
      </c>
      <c r="L193" s="642">
        <f t="shared" si="41"/>
        <v>18</v>
      </c>
    </row>
    <row r="194" spans="1:46" ht="13.5" thickBot="1">
      <c r="A194" s="1331"/>
      <c r="B194" s="937" t="s">
        <v>259</v>
      </c>
      <c r="C194" s="837" t="s">
        <v>42</v>
      </c>
      <c r="D194" s="637">
        <f t="shared" ref="D194:L194" si="42">SUM(D186,D190)</f>
        <v>21</v>
      </c>
      <c r="E194" s="638">
        <f t="shared" si="42"/>
        <v>27</v>
      </c>
      <c r="F194" s="638">
        <f t="shared" si="42"/>
        <v>42</v>
      </c>
      <c r="G194" s="638">
        <f t="shared" si="42"/>
        <v>12</v>
      </c>
      <c r="H194" s="638">
        <f t="shared" si="42"/>
        <v>0</v>
      </c>
      <c r="I194" s="638">
        <f t="shared" si="42"/>
        <v>0</v>
      </c>
      <c r="J194" s="638">
        <f t="shared" si="42"/>
        <v>63</v>
      </c>
      <c r="K194" s="638">
        <f t="shared" si="42"/>
        <v>39</v>
      </c>
      <c r="L194" s="641">
        <f t="shared" si="42"/>
        <v>102</v>
      </c>
    </row>
    <row r="195" spans="1:46">
      <c r="A195" s="911"/>
      <c r="B195" s="911"/>
      <c r="C195" s="92"/>
      <c r="D195" s="92"/>
      <c r="E195" s="92"/>
      <c r="F195" s="92"/>
      <c r="G195" s="92"/>
      <c r="H195" s="92"/>
      <c r="I195" s="92"/>
      <c r="J195" s="92"/>
      <c r="K195" s="92"/>
      <c r="L195" s="92"/>
    </row>
    <row r="196" spans="1:46">
      <c r="A196" s="911"/>
      <c r="B196" s="911"/>
      <c r="C196" s="92"/>
      <c r="D196" s="92"/>
      <c r="E196" s="92"/>
      <c r="F196" s="92"/>
      <c r="G196" s="92"/>
      <c r="H196" s="92"/>
      <c r="I196" s="92"/>
      <c r="J196" s="92"/>
      <c r="K196" s="92"/>
      <c r="L196" s="92"/>
    </row>
    <row r="197" spans="1:46" ht="39" thickBot="1">
      <c r="A197" s="901" t="s">
        <v>294</v>
      </c>
      <c r="B197" s="901"/>
      <c r="C197" s="578"/>
      <c r="D197" s="578"/>
      <c r="E197" s="578"/>
      <c r="F197" s="578"/>
      <c r="G197" s="578"/>
      <c r="H197" s="578"/>
      <c r="I197" s="578"/>
      <c r="J197" s="578"/>
      <c r="K197" s="578"/>
      <c r="L197" s="578"/>
      <c r="M197" s="40"/>
      <c r="N197" s="40"/>
      <c r="O197" s="40"/>
      <c r="P197" s="40"/>
      <c r="Q197" s="40"/>
      <c r="R197" s="40"/>
      <c r="S197" s="40"/>
      <c r="T197" s="40"/>
    </row>
    <row r="198" spans="1:46" ht="15" customHeight="1">
      <c r="A198" s="789"/>
      <c r="B198" s="1225" t="s">
        <v>252</v>
      </c>
      <c r="C198" s="1306" t="s">
        <v>32</v>
      </c>
      <c r="D198" s="1231" t="s">
        <v>263</v>
      </c>
      <c r="E198" s="1127"/>
      <c r="F198" s="1127"/>
      <c r="G198" s="1127"/>
      <c r="H198" s="1127"/>
      <c r="I198" s="1127"/>
      <c r="J198" s="1127" t="s">
        <v>253</v>
      </c>
      <c r="K198" s="1127"/>
      <c r="L198" s="1130" t="s">
        <v>296</v>
      </c>
      <c r="M198" s="43"/>
      <c r="N198" s="43"/>
      <c r="O198" s="47"/>
      <c r="P198" s="43"/>
      <c r="Q198" s="43"/>
      <c r="R198" s="43"/>
      <c r="S198" s="43"/>
      <c r="T198" s="43"/>
      <c r="U198" s="43"/>
      <c r="V198" s="43"/>
      <c r="W198" s="43"/>
      <c r="X198" s="47"/>
      <c r="Y198" s="43"/>
      <c r="Z198" s="43"/>
      <c r="AA198" s="43"/>
      <c r="AB198" s="43"/>
      <c r="AC198" s="43"/>
      <c r="AD198" s="43"/>
      <c r="AE198" s="43"/>
      <c r="AF198" s="43"/>
      <c r="AG198" s="47"/>
      <c r="AH198" s="34"/>
      <c r="AI198" s="34"/>
      <c r="AJ198" s="34"/>
      <c r="AK198" s="34"/>
      <c r="AL198" s="34"/>
      <c r="AM198" s="34"/>
      <c r="AN198" s="34"/>
      <c r="AO198" s="34"/>
      <c r="AP198" s="34"/>
      <c r="AQ198" s="34"/>
      <c r="AR198" s="34"/>
      <c r="AS198" s="34"/>
      <c r="AT198" s="34"/>
    </row>
    <row r="199" spans="1:46">
      <c r="A199" s="902"/>
      <c r="B199" s="1208"/>
      <c r="C199" s="1307"/>
      <c r="D199" s="1230" t="s">
        <v>264</v>
      </c>
      <c r="E199" s="1135"/>
      <c r="F199" s="1135" t="s">
        <v>265</v>
      </c>
      <c r="G199" s="1135"/>
      <c r="H199" s="1135" t="s">
        <v>266</v>
      </c>
      <c r="I199" s="1135"/>
      <c r="J199" s="1135" t="s">
        <v>235</v>
      </c>
      <c r="K199" s="1135" t="s">
        <v>236</v>
      </c>
      <c r="L199" s="1131"/>
      <c r="M199" s="43"/>
      <c r="N199" s="43"/>
      <c r="O199" s="47"/>
      <c r="P199" s="43"/>
      <c r="Q199" s="43"/>
      <c r="R199" s="43"/>
      <c r="S199" s="43"/>
      <c r="T199" s="43"/>
      <c r="U199" s="43"/>
      <c r="V199" s="43"/>
      <c r="W199" s="43"/>
      <c r="X199" s="43"/>
      <c r="Y199" s="43"/>
      <c r="Z199" s="43"/>
      <c r="AA199" s="43"/>
      <c r="AB199" s="43"/>
      <c r="AC199" s="43"/>
      <c r="AD199" s="43"/>
      <c r="AE199" s="43"/>
      <c r="AF199" s="43"/>
      <c r="AG199" s="43"/>
      <c r="AH199" s="34"/>
      <c r="AI199" s="34"/>
      <c r="AJ199" s="34"/>
      <c r="AK199" s="34"/>
      <c r="AL199" s="34"/>
      <c r="AM199" s="34"/>
      <c r="AN199" s="34"/>
      <c r="AO199" s="34"/>
      <c r="AP199" s="34"/>
      <c r="AQ199" s="34"/>
      <c r="AR199" s="34"/>
      <c r="AS199" s="34"/>
      <c r="AT199" s="34"/>
    </row>
    <row r="200" spans="1:46" ht="13.5" thickBot="1">
      <c r="A200" s="936"/>
      <c r="B200" s="1348"/>
      <c r="C200" s="1308"/>
      <c r="D200" s="838" t="s">
        <v>235</v>
      </c>
      <c r="E200" s="199" t="s">
        <v>236</v>
      </c>
      <c r="F200" s="199" t="s">
        <v>235</v>
      </c>
      <c r="G200" s="199" t="s">
        <v>236</v>
      </c>
      <c r="H200" s="199" t="s">
        <v>235</v>
      </c>
      <c r="I200" s="199" t="s">
        <v>236</v>
      </c>
      <c r="J200" s="1172"/>
      <c r="K200" s="1172"/>
      <c r="L200" s="1144"/>
      <c r="M200" s="43"/>
      <c r="N200" s="43"/>
      <c r="O200" s="47"/>
      <c r="P200" s="43"/>
      <c r="Q200" s="43"/>
      <c r="R200" s="43"/>
      <c r="S200" s="43"/>
      <c r="T200" s="43"/>
      <c r="U200" s="43"/>
      <c r="V200" s="43"/>
      <c r="W200" s="43"/>
      <c r="X200" s="43"/>
      <c r="Y200" s="43"/>
      <c r="Z200" s="43"/>
      <c r="AA200" s="43"/>
      <c r="AB200" s="43"/>
      <c r="AC200" s="43"/>
      <c r="AD200" s="43"/>
      <c r="AE200" s="43"/>
      <c r="AF200" s="43"/>
      <c r="AG200" s="43"/>
      <c r="AH200" s="34"/>
      <c r="AI200" s="34"/>
      <c r="AJ200" s="34"/>
      <c r="AK200" s="34"/>
      <c r="AL200" s="34"/>
      <c r="AM200" s="34"/>
      <c r="AN200" s="34"/>
      <c r="AO200" s="34"/>
      <c r="AP200" s="34"/>
      <c r="AQ200" s="34"/>
      <c r="AR200" s="34"/>
      <c r="AS200" s="34"/>
      <c r="AT200" s="34"/>
    </row>
    <row r="201" spans="1:46">
      <c r="A201" s="1329" t="s">
        <v>225</v>
      </c>
      <c r="B201" s="921" t="s">
        <v>293</v>
      </c>
      <c r="C201" s="660" t="s">
        <v>42</v>
      </c>
      <c r="D201" s="813">
        <v>86</v>
      </c>
      <c r="E201" s="700">
        <v>57</v>
      </c>
      <c r="F201" s="700">
        <v>307</v>
      </c>
      <c r="G201" s="700">
        <v>46</v>
      </c>
      <c r="H201" s="700">
        <v>27</v>
      </c>
      <c r="I201" s="700">
        <v>4</v>
      </c>
      <c r="J201" s="700">
        <f>SUM(D201,F201,H201)</f>
        <v>420</v>
      </c>
      <c r="K201" s="700">
        <f>SUM(E201,G201,I201)</f>
        <v>107</v>
      </c>
      <c r="L201" s="701">
        <f>SUM(J201,K201)</f>
        <v>527</v>
      </c>
      <c r="M201" s="39"/>
      <c r="N201" s="39"/>
      <c r="O201" s="39"/>
      <c r="P201" s="39"/>
      <c r="Q201" s="39"/>
      <c r="R201" s="39"/>
      <c r="S201" s="39"/>
      <c r="T201" s="39"/>
      <c r="U201" s="39"/>
      <c r="V201" s="39"/>
      <c r="W201" s="39"/>
      <c r="X201" s="39"/>
      <c r="Y201" s="39"/>
      <c r="Z201" s="39"/>
      <c r="AA201" s="39"/>
      <c r="AB201" s="39"/>
      <c r="AC201" s="39"/>
      <c r="AD201" s="39"/>
      <c r="AE201" s="39"/>
      <c r="AF201" s="39"/>
      <c r="AG201" s="39"/>
      <c r="AH201" s="34"/>
      <c r="AI201" s="34"/>
      <c r="AJ201" s="34"/>
      <c r="AK201" s="34"/>
      <c r="AL201" s="34"/>
      <c r="AM201" s="34"/>
      <c r="AN201" s="34"/>
      <c r="AO201" s="34"/>
      <c r="AP201" s="34"/>
      <c r="AQ201" s="34"/>
      <c r="AR201" s="34"/>
      <c r="AS201" s="34"/>
      <c r="AT201" s="34"/>
    </row>
    <row r="202" spans="1:46">
      <c r="A202" s="1330"/>
      <c r="B202" s="914" t="s">
        <v>257</v>
      </c>
      <c r="C202" s="111" t="s">
        <v>42</v>
      </c>
      <c r="D202" s="635">
        <v>0</v>
      </c>
      <c r="E202" s="111">
        <v>0</v>
      </c>
      <c r="F202" s="111">
        <v>10</v>
      </c>
      <c r="G202" s="111">
        <v>0</v>
      </c>
      <c r="H202" s="111">
        <v>9</v>
      </c>
      <c r="I202" s="111">
        <v>3</v>
      </c>
      <c r="J202" s="111">
        <f t="shared" ref="J202:J208" si="43">SUM(D202,F202,H202)</f>
        <v>19</v>
      </c>
      <c r="K202" s="111">
        <f t="shared" ref="K202:K208" si="44">SUM(E202,G202,I202)</f>
        <v>3</v>
      </c>
      <c r="L202" s="642">
        <f>SUM(J202:K202)</f>
        <v>22</v>
      </c>
      <c r="M202" s="39"/>
      <c r="N202" s="39"/>
      <c r="O202" s="39"/>
      <c r="P202" s="39"/>
      <c r="Q202" s="39"/>
      <c r="R202" s="39"/>
      <c r="S202" s="39"/>
      <c r="T202" s="39"/>
      <c r="U202" s="39"/>
      <c r="V202" s="39"/>
      <c r="W202" s="39"/>
      <c r="X202" s="39"/>
      <c r="Y202" s="39"/>
      <c r="Z202" s="39"/>
      <c r="AA202" s="39"/>
      <c r="AB202" s="39"/>
      <c r="AC202" s="39"/>
      <c r="AD202" s="39"/>
      <c r="AE202" s="39"/>
      <c r="AF202" s="39"/>
      <c r="AG202" s="39"/>
      <c r="AH202" s="34"/>
      <c r="AI202" s="34"/>
      <c r="AJ202" s="34"/>
      <c r="AK202" s="34"/>
      <c r="AL202" s="34"/>
      <c r="AM202" s="34"/>
      <c r="AN202" s="34"/>
      <c r="AO202" s="34"/>
      <c r="AP202" s="34"/>
      <c r="AQ202" s="34"/>
      <c r="AR202" s="34"/>
      <c r="AS202" s="34"/>
      <c r="AT202" s="34"/>
    </row>
    <row r="203" spans="1:46">
      <c r="A203" s="1330"/>
      <c r="B203" s="914" t="s">
        <v>258</v>
      </c>
      <c r="C203" s="111" t="s">
        <v>42</v>
      </c>
      <c r="D203" s="635">
        <v>0</v>
      </c>
      <c r="E203" s="111">
        <v>0</v>
      </c>
      <c r="F203" s="111">
        <v>40</v>
      </c>
      <c r="G203" s="111">
        <v>5</v>
      </c>
      <c r="H203" s="111">
        <v>3</v>
      </c>
      <c r="I203" s="111">
        <v>1</v>
      </c>
      <c r="J203" s="111">
        <f t="shared" si="43"/>
        <v>43</v>
      </c>
      <c r="K203" s="111">
        <f t="shared" si="44"/>
        <v>6</v>
      </c>
      <c r="L203" s="642">
        <f t="shared" ref="L203:L208" si="45">SUM(J203:K203)</f>
        <v>49</v>
      </c>
      <c r="M203" s="39"/>
      <c r="N203" s="39"/>
      <c r="O203" s="39"/>
      <c r="P203" s="39"/>
      <c r="Q203" s="39"/>
      <c r="R203" s="39"/>
      <c r="S203" s="39"/>
      <c r="T203" s="39"/>
      <c r="U203" s="39"/>
      <c r="V203" s="39"/>
      <c r="W203" s="39"/>
      <c r="X203" s="39"/>
      <c r="Y203" s="39"/>
      <c r="Z203" s="39"/>
      <c r="AA203" s="39"/>
      <c r="AB203" s="39"/>
      <c r="AC203" s="39"/>
      <c r="AD203" s="39"/>
      <c r="AE203" s="39"/>
      <c r="AF203" s="39"/>
      <c r="AG203" s="39"/>
      <c r="AH203" s="34"/>
      <c r="AI203" s="34"/>
      <c r="AJ203" s="34"/>
      <c r="AK203" s="34"/>
      <c r="AL203" s="34"/>
      <c r="AM203" s="34"/>
      <c r="AN203" s="34"/>
      <c r="AO203" s="34"/>
      <c r="AP203" s="34"/>
      <c r="AQ203" s="34"/>
      <c r="AR203" s="34"/>
      <c r="AS203" s="34"/>
      <c r="AT203" s="34"/>
    </row>
    <row r="204" spans="1:46">
      <c r="A204" s="1330"/>
      <c r="B204" s="914" t="s">
        <v>259</v>
      </c>
      <c r="C204" s="111" t="s">
        <v>42</v>
      </c>
      <c r="D204" s="635">
        <v>86</v>
      </c>
      <c r="E204" s="111">
        <v>57</v>
      </c>
      <c r="F204" s="111">
        <v>257</v>
      </c>
      <c r="G204" s="111">
        <v>41</v>
      </c>
      <c r="H204" s="111">
        <v>15</v>
      </c>
      <c r="I204" s="111">
        <v>0</v>
      </c>
      <c r="J204" s="111">
        <f t="shared" si="43"/>
        <v>358</v>
      </c>
      <c r="K204" s="111">
        <f t="shared" si="44"/>
        <v>98</v>
      </c>
      <c r="L204" s="642">
        <f t="shared" si="45"/>
        <v>456</v>
      </c>
      <c r="M204" s="39"/>
      <c r="N204" s="39"/>
      <c r="O204" s="39"/>
      <c r="P204" s="39"/>
      <c r="Q204" s="39"/>
      <c r="R204" s="39"/>
      <c r="S204" s="39"/>
      <c r="T204" s="39"/>
      <c r="U204" s="39"/>
      <c r="V204" s="39"/>
      <c r="W204" s="39"/>
      <c r="X204" s="39"/>
      <c r="Y204" s="39"/>
      <c r="Z204" s="39"/>
      <c r="AA204" s="39"/>
      <c r="AB204" s="39"/>
      <c r="AC204" s="39"/>
      <c r="AD204" s="39"/>
      <c r="AE204" s="39"/>
      <c r="AF204" s="39"/>
      <c r="AG204" s="39"/>
      <c r="AH204" s="34"/>
      <c r="AI204" s="34"/>
      <c r="AJ204" s="34"/>
      <c r="AK204" s="34"/>
      <c r="AL204" s="34"/>
      <c r="AM204" s="34"/>
      <c r="AN204" s="34"/>
      <c r="AO204" s="34"/>
      <c r="AP204" s="34"/>
      <c r="AQ204" s="34"/>
      <c r="AR204" s="34"/>
      <c r="AS204" s="34"/>
      <c r="AT204" s="34"/>
    </row>
    <row r="205" spans="1:46">
      <c r="A205" s="1330"/>
      <c r="B205" s="914" t="s">
        <v>260</v>
      </c>
      <c r="C205" s="111" t="s">
        <v>42</v>
      </c>
      <c r="D205" s="635">
        <v>0</v>
      </c>
      <c r="E205" s="111">
        <v>0</v>
      </c>
      <c r="F205" s="111">
        <v>0</v>
      </c>
      <c r="G205" s="111">
        <v>0</v>
      </c>
      <c r="H205" s="111">
        <v>3</v>
      </c>
      <c r="I205" s="111">
        <v>0</v>
      </c>
      <c r="J205" s="111">
        <f t="shared" si="43"/>
        <v>3</v>
      </c>
      <c r="K205" s="111">
        <f t="shared" si="44"/>
        <v>0</v>
      </c>
      <c r="L205" s="642">
        <f t="shared" si="45"/>
        <v>3</v>
      </c>
      <c r="M205" s="39"/>
      <c r="N205" s="39"/>
      <c r="O205" s="39"/>
      <c r="P205" s="39"/>
      <c r="Q205" s="39"/>
      <c r="R205" s="39"/>
      <c r="S205" s="39"/>
      <c r="T205" s="39"/>
      <c r="U205" s="39"/>
      <c r="V205" s="39"/>
      <c r="W205" s="39"/>
      <c r="X205" s="39"/>
      <c r="Y205" s="39"/>
      <c r="Z205" s="39"/>
      <c r="AA205" s="39"/>
      <c r="AB205" s="39"/>
      <c r="AC205" s="39"/>
      <c r="AD205" s="39"/>
      <c r="AE205" s="39"/>
      <c r="AF205" s="39"/>
      <c r="AG205" s="39"/>
      <c r="AH205" s="34"/>
      <c r="AI205" s="34"/>
      <c r="AJ205" s="34"/>
      <c r="AK205" s="34"/>
      <c r="AL205" s="34"/>
      <c r="AM205" s="34"/>
      <c r="AN205" s="34"/>
      <c r="AO205" s="34"/>
      <c r="AP205" s="34"/>
      <c r="AQ205" s="34"/>
      <c r="AR205" s="34"/>
      <c r="AS205" s="34"/>
      <c r="AT205" s="34"/>
    </row>
    <row r="206" spans="1:46">
      <c r="A206" s="1330"/>
      <c r="B206" s="914" t="s">
        <v>261</v>
      </c>
      <c r="C206" s="111" t="s">
        <v>42</v>
      </c>
      <c r="D206" s="635">
        <v>0</v>
      </c>
      <c r="E206" s="111">
        <v>0</v>
      </c>
      <c r="F206" s="111">
        <v>0</v>
      </c>
      <c r="G206" s="111">
        <v>0</v>
      </c>
      <c r="H206" s="111">
        <v>0</v>
      </c>
      <c r="I206" s="111">
        <v>0</v>
      </c>
      <c r="J206" s="111">
        <f t="shared" si="43"/>
        <v>0</v>
      </c>
      <c r="K206" s="111">
        <f t="shared" si="44"/>
        <v>0</v>
      </c>
      <c r="L206" s="642">
        <f t="shared" si="45"/>
        <v>0</v>
      </c>
      <c r="M206" s="39"/>
      <c r="N206" s="39"/>
      <c r="O206" s="39"/>
      <c r="P206" s="39"/>
      <c r="Q206" s="39"/>
      <c r="R206" s="39"/>
      <c r="S206" s="39"/>
      <c r="T206" s="39"/>
      <c r="U206" s="39"/>
      <c r="V206" s="39"/>
      <c r="W206" s="39"/>
      <c r="X206" s="39"/>
      <c r="Y206" s="39"/>
      <c r="Z206" s="39"/>
      <c r="AA206" s="39"/>
      <c r="AB206" s="39"/>
      <c r="AC206" s="39"/>
      <c r="AD206" s="39"/>
      <c r="AE206" s="39"/>
      <c r="AF206" s="39"/>
      <c r="AG206" s="39"/>
      <c r="AH206" s="34"/>
      <c r="AI206" s="34"/>
      <c r="AJ206" s="34"/>
      <c r="AK206" s="34"/>
      <c r="AL206" s="34"/>
      <c r="AM206" s="34"/>
      <c r="AN206" s="34"/>
      <c r="AO206" s="34"/>
      <c r="AP206" s="34"/>
      <c r="AQ206" s="34"/>
      <c r="AR206" s="34"/>
      <c r="AS206" s="34"/>
      <c r="AT206" s="34"/>
    </row>
    <row r="207" spans="1:46">
      <c r="A207" s="1330"/>
      <c r="B207" s="914" t="s">
        <v>278</v>
      </c>
      <c r="C207" s="111" t="s">
        <v>42</v>
      </c>
      <c r="D207" s="635">
        <v>90</v>
      </c>
      <c r="E207" s="111">
        <v>10</v>
      </c>
      <c r="F207" s="111">
        <v>150</v>
      </c>
      <c r="G207" s="111">
        <v>6</v>
      </c>
      <c r="H207" s="111">
        <v>5</v>
      </c>
      <c r="I207" s="111">
        <v>0</v>
      </c>
      <c r="J207" s="111">
        <f t="shared" si="43"/>
        <v>245</v>
      </c>
      <c r="K207" s="111">
        <f t="shared" si="44"/>
        <v>16</v>
      </c>
      <c r="L207" s="642">
        <f t="shared" si="45"/>
        <v>261</v>
      </c>
      <c r="M207" s="39"/>
      <c r="N207" s="39"/>
      <c r="O207" s="39"/>
      <c r="P207" s="39"/>
      <c r="Q207" s="39"/>
      <c r="R207" s="39"/>
      <c r="S207" s="39"/>
      <c r="T207" s="39"/>
      <c r="U207" s="39"/>
      <c r="V207" s="39"/>
      <c r="W207" s="39"/>
      <c r="X207" s="39"/>
      <c r="Y207" s="39"/>
      <c r="Z207" s="39"/>
      <c r="AA207" s="39"/>
      <c r="AB207" s="39"/>
      <c r="AC207" s="39"/>
      <c r="AD207" s="39"/>
      <c r="AE207" s="39"/>
      <c r="AF207" s="39"/>
      <c r="AG207" s="39"/>
      <c r="AH207" s="34"/>
      <c r="AI207" s="34"/>
      <c r="AJ207" s="34"/>
      <c r="AK207" s="34"/>
      <c r="AL207" s="34"/>
      <c r="AM207" s="34"/>
      <c r="AN207" s="34"/>
      <c r="AO207" s="34"/>
      <c r="AP207" s="34"/>
      <c r="AQ207" s="34"/>
      <c r="AR207" s="34"/>
      <c r="AS207" s="34"/>
      <c r="AT207" s="34"/>
    </row>
    <row r="208" spans="1:46" ht="13.5" thickBot="1">
      <c r="A208" s="1331"/>
      <c r="B208" s="915" t="s">
        <v>72</v>
      </c>
      <c r="C208" s="638" t="s">
        <v>42</v>
      </c>
      <c r="D208" s="658">
        <f>SUM(D201,D205,D206,D207)</f>
        <v>176</v>
      </c>
      <c r="E208" s="650">
        <f t="shared" ref="E208:I208" si="46">SUM(E201,E205,E206,E207)</f>
        <v>67</v>
      </c>
      <c r="F208" s="650">
        <f t="shared" si="46"/>
        <v>457</v>
      </c>
      <c r="G208" s="650">
        <f t="shared" si="46"/>
        <v>52</v>
      </c>
      <c r="H208" s="650">
        <f t="shared" si="46"/>
        <v>35</v>
      </c>
      <c r="I208" s="650">
        <f t="shared" si="46"/>
        <v>4</v>
      </c>
      <c r="J208" s="657">
        <f t="shared" si="43"/>
        <v>668</v>
      </c>
      <c r="K208" s="657">
        <f t="shared" si="44"/>
        <v>123</v>
      </c>
      <c r="L208" s="664">
        <f t="shared" si="45"/>
        <v>791</v>
      </c>
      <c r="M208" s="41"/>
      <c r="N208" s="41"/>
      <c r="O208" s="41"/>
      <c r="P208" s="41"/>
      <c r="Q208" s="41"/>
      <c r="R208" s="41"/>
      <c r="S208" s="41"/>
      <c r="T208" s="41"/>
      <c r="U208" s="41"/>
      <c r="V208" s="41"/>
      <c r="W208" s="41"/>
      <c r="X208" s="41"/>
      <c r="Y208" s="41"/>
      <c r="Z208" s="41"/>
      <c r="AA208" s="41"/>
      <c r="AB208" s="41"/>
      <c r="AC208" s="41"/>
      <c r="AD208" s="41"/>
      <c r="AE208" s="41"/>
      <c r="AF208" s="41"/>
      <c r="AG208" s="41"/>
      <c r="AH208" s="34"/>
      <c r="AI208" s="34"/>
      <c r="AJ208" s="34"/>
      <c r="AK208" s="34"/>
      <c r="AL208" s="34"/>
      <c r="AM208" s="34"/>
      <c r="AN208" s="34"/>
      <c r="AO208" s="34"/>
      <c r="AP208" s="34"/>
      <c r="AQ208" s="34"/>
      <c r="AR208" s="34"/>
      <c r="AS208" s="34"/>
      <c r="AT208" s="34"/>
    </row>
    <row r="209" spans="1:46">
      <c r="A209" s="1329" t="s">
        <v>226</v>
      </c>
      <c r="B209" s="916" t="s">
        <v>293</v>
      </c>
      <c r="C209" s="655" t="s">
        <v>42</v>
      </c>
      <c r="D209" s="659">
        <v>56</v>
      </c>
      <c r="E209" s="660">
        <v>18</v>
      </c>
      <c r="F209" s="660">
        <v>124</v>
      </c>
      <c r="G209" s="660">
        <v>8</v>
      </c>
      <c r="H209" s="660">
        <v>3</v>
      </c>
      <c r="I209" s="660">
        <v>0</v>
      </c>
      <c r="J209" s="660">
        <f>SUM(D209,F209,H209)</f>
        <v>183</v>
      </c>
      <c r="K209" s="660">
        <f>SUM(E209,G209,I209)</f>
        <v>26</v>
      </c>
      <c r="L209" s="655">
        <f>SUM(J209:K209)</f>
        <v>209</v>
      </c>
      <c r="M209" s="39"/>
      <c r="N209" s="39"/>
      <c r="O209" s="39"/>
      <c r="P209" s="39"/>
      <c r="Q209" s="39"/>
      <c r="R209" s="39"/>
      <c r="S209" s="39"/>
      <c r="T209" s="39"/>
      <c r="U209" s="39"/>
      <c r="V209" s="39"/>
      <c r="W209" s="39"/>
      <c r="X209" s="39"/>
      <c r="Y209" s="39"/>
      <c r="Z209" s="39"/>
      <c r="AA209" s="39"/>
      <c r="AB209" s="39"/>
      <c r="AC209" s="39"/>
      <c r="AD209" s="39"/>
      <c r="AE209" s="39"/>
      <c r="AF209" s="39"/>
      <c r="AG209" s="39"/>
      <c r="AH209" s="34"/>
      <c r="AI209" s="34"/>
      <c r="AJ209" s="34"/>
      <c r="AK209" s="34"/>
      <c r="AL209" s="34"/>
      <c r="AM209" s="34"/>
      <c r="AN209" s="34"/>
      <c r="AO209" s="34"/>
      <c r="AP209" s="34"/>
      <c r="AQ209" s="34"/>
      <c r="AR209" s="34"/>
      <c r="AS209" s="34"/>
      <c r="AT209" s="34"/>
    </row>
    <row r="210" spans="1:46">
      <c r="A210" s="1330"/>
      <c r="B210" s="914" t="s">
        <v>257</v>
      </c>
      <c r="C210" s="642" t="s">
        <v>42</v>
      </c>
      <c r="D210" s="635">
        <v>0</v>
      </c>
      <c r="E210" s="111">
        <v>0</v>
      </c>
      <c r="F210" s="111">
        <v>0</v>
      </c>
      <c r="G210" s="111">
        <v>1</v>
      </c>
      <c r="H210" s="111">
        <v>0</v>
      </c>
      <c r="I210" s="111">
        <v>0</v>
      </c>
      <c r="J210" s="700">
        <f t="shared" ref="J210:J216" si="47">SUM(D210,F210,H210)</f>
        <v>0</v>
      </c>
      <c r="K210" s="111">
        <f>SUM(E210,G210,I210)</f>
        <v>1</v>
      </c>
      <c r="L210" s="642">
        <f>SUM(J210:K210)</f>
        <v>1</v>
      </c>
      <c r="M210" s="39"/>
      <c r="N210" s="39"/>
      <c r="O210" s="39"/>
      <c r="P210" s="39"/>
      <c r="Q210" s="39"/>
      <c r="R210" s="39"/>
      <c r="S210" s="39"/>
      <c r="T210" s="39"/>
      <c r="U210" s="39"/>
      <c r="V210" s="39"/>
      <c r="W210" s="39"/>
      <c r="X210" s="39"/>
      <c r="Y210" s="39"/>
      <c r="Z210" s="39"/>
      <c r="AA210" s="39"/>
      <c r="AB210" s="39"/>
      <c r="AC210" s="39"/>
      <c r="AD210" s="39"/>
      <c r="AE210" s="39"/>
      <c r="AF210" s="39"/>
      <c r="AG210" s="39"/>
      <c r="AH210" s="34"/>
      <c r="AI210" s="34"/>
      <c r="AJ210" s="34"/>
      <c r="AK210" s="34"/>
      <c r="AL210" s="34"/>
      <c r="AM210" s="34"/>
      <c r="AN210" s="34"/>
      <c r="AO210" s="34"/>
      <c r="AP210" s="34"/>
      <c r="AQ210" s="34"/>
      <c r="AR210" s="34"/>
      <c r="AS210" s="34"/>
      <c r="AT210" s="34"/>
    </row>
    <row r="211" spans="1:46">
      <c r="A211" s="1330"/>
      <c r="B211" s="914" t="s">
        <v>258</v>
      </c>
      <c r="C211" s="642" t="s">
        <v>42</v>
      </c>
      <c r="D211" s="635">
        <v>0</v>
      </c>
      <c r="E211" s="111">
        <v>0</v>
      </c>
      <c r="F211" s="111">
        <v>7</v>
      </c>
      <c r="G211" s="111">
        <v>0</v>
      </c>
      <c r="H211" s="111">
        <v>3</v>
      </c>
      <c r="I211" s="111">
        <v>0</v>
      </c>
      <c r="J211" s="700">
        <f t="shared" si="47"/>
        <v>10</v>
      </c>
      <c r="K211" s="111">
        <f t="shared" ref="K211:K216" si="48">SUM(E211,G211,I211)</f>
        <v>0</v>
      </c>
      <c r="L211" s="642">
        <f t="shared" ref="L211:L216" si="49">SUM(J211:K211)</f>
        <v>10</v>
      </c>
      <c r="M211" s="39"/>
      <c r="N211" s="39"/>
      <c r="O211" s="39"/>
      <c r="P211" s="39"/>
      <c r="Q211" s="39"/>
      <c r="R211" s="39"/>
      <c r="S211" s="39"/>
      <c r="T211" s="39"/>
      <c r="U211" s="39"/>
      <c r="V211" s="39"/>
      <c r="W211" s="39"/>
      <c r="X211" s="39"/>
      <c r="Y211" s="39"/>
      <c r="Z211" s="39"/>
      <c r="AA211" s="39"/>
      <c r="AB211" s="39"/>
      <c r="AC211" s="39"/>
      <c r="AD211" s="39"/>
      <c r="AE211" s="39"/>
      <c r="AF211" s="39"/>
      <c r="AG211" s="39"/>
      <c r="AH211" s="34"/>
      <c r="AI211" s="34"/>
      <c r="AJ211" s="34"/>
      <c r="AK211" s="34"/>
      <c r="AL211" s="34"/>
      <c r="AM211" s="34"/>
      <c r="AN211" s="34"/>
      <c r="AO211" s="34"/>
      <c r="AP211" s="34"/>
      <c r="AQ211" s="34"/>
      <c r="AR211" s="34"/>
      <c r="AS211" s="34"/>
      <c r="AT211" s="34"/>
    </row>
    <row r="212" spans="1:46">
      <c r="A212" s="1330"/>
      <c r="B212" s="914" t="s">
        <v>259</v>
      </c>
      <c r="C212" s="642" t="s">
        <v>42</v>
      </c>
      <c r="D212" s="635">
        <v>56</v>
      </c>
      <c r="E212" s="111">
        <v>18</v>
      </c>
      <c r="F212" s="111">
        <v>117</v>
      </c>
      <c r="G212" s="111">
        <v>7</v>
      </c>
      <c r="H212" s="111">
        <v>0</v>
      </c>
      <c r="I212" s="111">
        <v>0</v>
      </c>
      <c r="J212" s="700">
        <f t="shared" si="47"/>
        <v>173</v>
      </c>
      <c r="K212" s="111">
        <f t="shared" si="48"/>
        <v>25</v>
      </c>
      <c r="L212" s="642">
        <f t="shared" si="49"/>
        <v>198</v>
      </c>
      <c r="M212" s="39"/>
      <c r="N212" s="39"/>
      <c r="O212" s="39"/>
      <c r="P212" s="39"/>
      <c r="Q212" s="39"/>
      <c r="R212" s="39"/>
      <c r="S212" s="39"/>
      <c r="T212" s="39"/>
      <c r="U212" s="39"/>
      <c r="V212" s="39"/>
      <c r="W212" s="39"/>
      <c r="X212" s="39"/>
      <c r="Y212" s="39"/>
      <c r="Z212" s="39"/>
      <c r="AA212" s="39"/>
      <c r="AB212" s="39"/>
      <c r="AC212" s="39"/>
      <c r="AD212" s="39"/>
      <c r="AE212" s="39"/>
      <c r="AF212" s="39"/>
      <c r="AG212" s="39"/>
      <c r="AH212" s="34"/>
      <c r="AI212" s="34"/>
      <c r="AJ212" s="34"/>
      <c r="AK212" s="34"/>
      <c r="AL212" s="34"/>
      <c r="AM212" s="34"/>
      <c r="AN212" s="34"/>
      <c r="AO212" s="34"/>
      <c r="AP212" s="34"/>
      <c r="AQ212" s="34"/>
      <c r="AR212" s="34"/>
      <c r="AS212" s="34"/>
      <c r="AT212" s="34"/>
    </row>
    <row r="213" spans="1:46">
      <c r="A213" s="1330"/>
      <c r="B213" s="914" t="s">
        <v>260</v>
      </c>
      <c r="C213" s="642" t="s">
        <v>42</v>
      </c>
      <c r="D213" s="635">
        <v>0</v>
      </c>
      <c r="E213" s="111">
        <v>0</v>
      </c>
      <c r="F213" s="111">
        <v>0</v>
      </c>
      <c r="G213" s="111">
        <v>0</v>
      </c>
      <c r="H213" s="111">
        <v>0</v>
      </c>
      <c r="I213" s="111">
        <v>0</v>
      </c>
      <c r="J213" s="700">
        <f t="shared" si="47"/>
        <v>0</v>
      </c>
      <c r="K213" s="111">
        <f t="shared" si="48"/>
        <v>0</v>
      </c>
      <c r="L213" s="642">
        <f t="shared" si="49"/>
        <v>0</v>
      </c>
      <c r="M213" s="39"/>
      <c r="N213" s="39"/>
      <c r="O213" s="39"/>
      <c r="P213" s="39"/>
      <c r="Q213" s="39"/>
      <c r="R213" s="39"/>
      <c r="S213" s="39"/>
      <c r="T213" s="39"/>
      <c r="U213" s="39"/>
      <c r="V213" s="39"/>
      <c r="W213" s="39"/>
      <c r="X213" s="39"/>
      <c r="Y213" s="39"/>
      <c r="Z213" s="39"/>
      <c r="AA213" s="39"/>
      <c r="AB213" s="39"/>
      <c r="AC213" s="39"/>
      <c r="AD213" s="39"/>
      <c r="AE213" s="39"/>
      <c r="AF213" s="39"/>
      <c r="AG213" s="39"/>
      <c r="AH213" s="34"/>
      <c r="AI213" s="34"/>
      <c r="AJ213" s="34"/>
      <c r="AK213" s="34"/>
      <c r="AL213" s="34"/>
      <c r="AM213" s="34"/>
      <c r="AN213" s="34"/>
      <c r="AO213" s="34"/>
      <c r="AP213" s="34"/>
      <c r="AQ213" s="34"/>
      <c r="AR213" s="34"/>
      <c r="AS213" s="34"/>
      <c r="AT213" s="34"/>
    </row>
    <row r="214" spans="1:46">
      <c r="A214" s="1330"/>
      <c r="B214" s="914" t="s">
        <v>261</v>
      </c>
      <c r="C214" s="642" t="s">
        <v>42</v>
      </c>
      <c r="D214" s="635">
        <v>356</v>
      </c>
      <c r="E214" s="111">
        <v>49</v>
      </c>
      <c r="F214" s="111">
        <v>110</v>
      </c>
      <c r="G214" s="111">
        <v>1</v>
      </c>
      <c r="H214" s="111">
        <v>0</v>
      </c>
      <c r="I214" s="111">
        <v>0</v>
      </c>
      <c r="J214" s="700">
        <f t="shared" si="47"/>
        <v>466</v>
      </c>
      <c r="K214" s="111">
        <f t="shared" si="48"/>
        <v>50</v>
      </c>
      <c r="L214" s="642">
        <f t="shared" si="49"/>
        <v>516</v>
      </c>
      <c r="M214" s="39"/>
      <c r="N214" s="39"/>
      <c r="O214" s="39"/>
      <c r="P214" s="39"/>
      <c r="Q214" s="39"/>
      <c r="R214" s="39"/>
      <c r="S214" s="39"/>
      <c r="T214" s="39"/>
      <c r="U214" s="39"/>
      <c r="V214" s="39"/>
      <c r="W214" s="39"/>
      <c r="X214" s="39"/>
      <c r="Y214" s="39"/>
      <c r="Z214" s="39"/>
      <c r="AA214" s="39"/>
      <c r="AB214" s="39"/>
      <c r="AC214" s="39"/>
      <c r="AD214" s="39"/>
      <c r="AE214" s="39"/>
      <c r="AF214" s="39"/>
      <c r="AG214" s="39"/>
      <c r="AH214" s="34"/>
      <c r="AI214" s="34"/>
      <c r="AJ214" s="34"/>
      <c r="AK214" s="34"/>
      <c r="AL214" s="34"/>
      <c r="AM214" s="34"/>
      <c r="AN214" s="34"/>
      <c r="AO214" s="34"/>
      <c r="AP214" s="34"/>
      <c r="AQ214" s="34"/>
      <c r="AR214" s="34"/>
      <c r="AS214" s="34"/>
      <c r="AT214" s="34"/>
    </row>
    <row r="215" spans="1:46">
      <c r="A215" s="1330"/>
      <c r="B215" s="914" t="s">
        <v>278</v>
      </c>
      <c r="C215" s="642" t="s">
        <v>42</v>
      </c>
      <c r="D215" s="635">
        <v>13</v>
      </c>
      <c r="E215" s="111">
        <v>16</v>
      </c>
      <c r="F215" s="111">
        <v>10</v>
      </c>
      <c r="G215" s="111">
        <v>0</v>
      </c>
      <c r="H215" s="111">
        <v>0</v>
      </c>
      <c r="I215" s="111">
        <v>0</v>
      </c>
      <c r="J215" s="700">
        <f t="shared" si="47"/>
        <v>23</v>
      </c>
      <c r="K215" s="111">
        <f t="shared" si="48"/>
        <v>16</v>
      </c>
      <c r="L215" s="642">
        <f t="shared" si="49"/>
        <v>39</v>
      </c>
      <c r="M215" s="39"/>
      <c r="N215" s="39"/>
      <c r="O215" s="39"/>
      <c r="P215" s="39"/>
      <c r="Q215" s="39"/>
      <c r="R215" s="39"/>
      <c r="S215" s="39"/>
      <c r="T215" s="39"/>
      <c r="U215" s="39"/>
      <c r="V215" s="39"/>
      <c r="W215" s="39"/>
      <c r="X215" s="39"/>
      <c r="Y215" s="39"/>
      <c r="Z215" s="39"/>
      <c r="AA215" s="39"/>
      <c r="AB215" s="39"/>
      <c r="AC215" s="39"/>
      <c r="AD215" s="39"/>
      <c r="AE215" s="39"/>
      <c r="AF215" s="39"/>
      <c r="AG215" s="39"/>
      <c r="AH215" s="34"/>
      <c r="AI215" s="34"/>
      <c r="AJ215" s="34"/>
      <c r="AK215" s="34"/>
      <c r="AL215" s="34"/>
      <c r="AM215" s="34"/>
      <c r="AN215" s="34"/>
      <c r="AO215" s="34"/>
      <c r="AP215" s="34"/>
      <c r="AQ215" s="34"/>
      <c r="AR215" s="34"/>
      <c r="AS215" s="34"/>
      <c r="AT215" s="34"/>
    </row>
    <row r="216" spans="1:46" ht="13.5" thickBot="1">
      <c r="A216" s="1330"/>
      <c r="B216" s="915" t="s">
        <v>72</v>
      </c>
      <c r="C216" s="641" t="s">
        <v>42</v>
      </c>
      <c r="D216" s="658">
        <f>SUM(D209,D213,D214,D215)</f>
        <v>425</v>
      </c>
      <c r="E216" s="650">
        <f t="shared" ref="E216:I216" si="50">SUM(E209,E213,E214,E215)</f>
        <v>83</v>
      </c>
      <c r="F216" s="650">
        <f t="shared" si="50"/>
        <v>244</v>
      </c>
      <c r="G216" s="650">
        <f t="shared" si="50"/>
        <v>9</v>
      </c>
      <c r="H216" s="650">
        <f t="shared" si="50"/>
        <v>3</v>
      </c>
      <c r="I216" s="650">
        <f t="shared" si="50"/>
        <v>0</v>
      </c>
      <c r="J216" s="839">
        <f t="shared" si="47"/>
        <v>672</v>
      </c>
      <c r="K216" s="657">
        <f t="shared" si="48"/>
        <v>92</v>
      </c>
      <c r="L216" s="664">
        <f t="shared" si="49"/>
        <v>764</v>
      </c>
      <c r="M216" s="41"/>
      <c r="N216" s="41"/>
      <c r="O216" s="41"/>
      <c r="P216" s="41"/>
      <c r="Q216" s="41"/>
      <c r="R216" s="41"/>
      <c r="S216" s="41"/>
      <c r="T216" s="41"/>
      <c r="U216" s="41"/>
      <c r="V216" s="41"/>
      <c r="W216" s="41"/>
      <c r="X216" s="41"/>
      <c r="Y216" s="41"/>
      <c r="Z216" s="41"/>
      <c r="AA216" s="41"/>
      <c r="AB216" s="41"/>
      <c r="AC216" s="41"/>
      <c r="AD216" s="41"/>
      <c r="AE216" s="39"/>
      <c r="AF216" s="39"/>
      <c r="AG216" s="39"/>
      <c r="AH216" s="34"/>
      <c r="AI216" s="34"/>
      <c r="AJ216" s="34"/>
      <c r="AK216" s="34"/>
      <c r="AL216" s="34"/>
      <c r="AM216" s="34"/>
      <c r="AN216" s="34"/>
      <c r="AO216" s="34"/>
      <c r="AP216" s="34"/>
      <c r="AQ216" s="34"/>
      <c r="AR216" s="34"/>
      <c r="AS216" s="34"/>
      <c r="AT216" s="34"/>
    </row>
    <row r="217" spans="1:46">
      <c r="A217" s="1364" t="s">
        <v>72</v>
      </c>
      <c r="B217" s="916" t="s">
        <v>293</v>
      </c>
      <c r="C217" s="655" t="s">
        <v>42</v>
      </c>
      <c r="D217" s="659">
        <f>SUM(D201,D209)</f>
        <v>142</v>
      </c>
      <c r="E217" s="660">
        <f>SUM(E201,E209)</f>
        <v>75</v>
      </c>
      <c r="F217" s="660">
        <f t="shared" ref="F217:J217" si="51">SUM(F201,F209)</f>
        <v>431</v>
      </c>
      <c r="G217" s="660">
        <f t="shared" si="51"/>
        <v>54</v>
      </c>
      <c r="H217" s="660">
        <f t="shared" si="51"/>
        <v>30</v>
      </c>
      <c r="I217" s="660">
        <f t="shared" si="51"/>
        <v>4</v>
      </c>
      <c r="J217" s="660">
        <f t="shared" si="51"/>
        <v>603</v>
      </c>
      <c r="K217" s="660">
        <f>SUM(K201,K209)</f>
        <v>133</v>
      </c>
      <c r="L217" s="655">
        <f>SUM(L201,L209)</f>
        <v>736</v>
      </c>
      <c r="M217" s="41"/>
      <c r="N217" s="41"/>
      <c r="O217" s="41"/>
      <c r="P217" s="41"/>
      <c r="Q217" s="41"/>
      <c r="R217" s="41"/>
      <c r="S217" s="41"/>
      <c r="T217" s="41"/>
      <c r="U217" s="41"/>
      <c r="V217" s="41"/>
      <c r="W217" s="41"/>
      <c r="X217" s="41"/>
      <c r="Y217" s="41"/>
      <c r="Z217" s="41"/>
      <c r="AA217" s="41"/>
      <c r="AB217" s="41"/>
      <c r="AC217" s="41"/>
      <c r="AD217" s="41"/>
      <c r="AE217" s="39"/>
      <c r="AF217" s="39"/>
      <c r="AG217" s="39"/>
      <c r="AH217" s="34"/>
      <c r="AI217" s="34"/>
      <c r="AJ217" s="34"/>
      <c r="AK217" s="34"/>
      <c r="AL217" s="34"/>
      <c r="AM217" s="34"/>
      <c r="AN217" s="34"/>
      <c r="AO217" s="34"/>
      <c r="AP217" s="34"/>
      <c r="AQ217" s="34"/>
      <c r="AR217" s="34"/>
      <c r="AS217" s="34"/>
      <c r="AT217" s="34"/>
    </row>
    <row r="218" spans="1:46">
      <c r="A218" s="1365"/>
      <c r="B218" s="914" t="s">
        <v>257</v>
      </c>
      <c r="C218" s="642" t="s">
        <v>42</v>
      </c>
      <c r="D218" s="635">
        <f>SUM(D202,D210)</f>
        <v>0</v>
      </c>
      <c r="E218" s="111">
        <f>SUM(E202,E210)</f>
        <v>0</v>
      </c>
      <c r="F218" s="111">
        <f t="shared" ref="F218:L218" si="52">SUM(F202,F210)</f>
        <v>10</v>
      </c>
      <c r="G218" s="111">
        <f t="shared" si="52"/>
        <v>1</v>
      </c>
      <c r="H218" s="111">
        <f t="shared" si="52"/>
        <v>9</v>
      </c>
      <c r="I218" s="111">
        <f t="shared" si="52"/>
        <v>3</v>
      </c>
      <c r="J218" s="111">
        <f t="shared" si="52"/>
        <v>19</v>
      </c>
      <c r="K218" s="111">
        <f t="shared" si="52"/>
        <v>4</v>
      </c>
      <c r="L218" s="642">
        <f t="shared" si="52"/>
        <v>23</v>
      </c>
      <c r="M218" s="41"/>
      <c r="N218" s="41"/>
      <c r="O218" s="41"/>
      <c r="P218" s="41"/>
      <c r="Q218" s="41"/>
      <c r="R218" s="41"/>
      <c r="S218" s="41"/>
      <c r="T218" s="41"/>
      <c r="U218" s="41"/>
      <c r="V218" s="41"/>
      <c r="W218" s="41"/>
      <c r="X218" s="41"/>
      <c r="Y218" s="41"/>
      <c r="Z218" s="41"/>
      <c r="AA218" s="41"/>
      <c r="AB218" s="41"/>
      <c r="AC218" s="41"/>
      <c r="AD218" s="41"/>
      <c r="AE218" s="39"/>
      <c r="AF218" s="39"/>
      <c r="AG218" s="39"/>
      <c r="AH218" s="34"/>
      <c r="AI218" s="34"/>
      <c r="AJ218" s="34"/>
      <c r="AK218" s="34"/>
      <c r="AL218" s="34"/>
      <c r="AM218" s="34"/>
      <c r="AN218" s="34"/>
      <c r="AO218" s="34"/>
      <c r="AP218" s="34"/>
      <c r="AQ218" s="34"/>
      <c r="AR218" s="34"/>
      <c r="AS218" s="34"/>
      <c r="AT218" s="34"/>
    </row>
    <row r="219" spans="1:46">
      <c r="A219" s="1365"/>
      <c r="B219" s="914" t="s">
        <v>258</v>
      </c>
      <c r="C219" s="642" t="s">
        <v>42</v>
      </c>
      <c r="D219" s="635">
        <f t="shared" ref="D219:L223" si="53">SUM(D203,D211)</f>
        <v>0</v>
      </c>
      <c r="E219" s="111">
        <f t="shared" si="53"/>
        <v>0</v>
      </c>
      <c r="F219" s="111">
        <f t="shared" si="53"/>
        <v>47</v>
      </c>
      <c r="G219" s="111">
        <f t="shared" si="53"/>
        <v>5</v>
      </c>
      <c r="H219" s="111">
        <f t="shared" si="53"/>
        <v>6</v>
      </c>
      <c r="I219" s="111">
        <f t="shared" si="53"/>
        <v>1</v>
      </c>
      <c r="J219" s="111">
        <f t="shared" si="53"/>
        <v>53</v>
      </c>
      <c r="K219" s="111">
        <f t="shared" si="53"/>
        <v>6</v>
      </c>
      <c r="L219" s="642">
        <f t="shared" si="53"/>
        <v>59</v>
      </c>
      <c r="M219" s="41"/>
      <c r="N219" s="41"/>
      <c r="O219" s="41"/>
      <c r="P219" s="41"/>
      <c r="Q219" s="41"/>
      <c r="R219" s="41"/>
      <c r="S219" s="41"/>
      <c r="T219" s="41"/>
      <c r="U219" s="41"/>
      <c r="V219" s="41"/>
      <c r="W219" s="41"/>
      <c r="X219" s="41"/>
      <c r="Y219" s="41"/>
      <c r="Z219" s="41"/>
      <c r="AA219" s="41"/>
      <c r="AB219" s="41"/>
      <c r="AC219" s="41"/>
      <c r="AD219" s="41"/>
      <c r="AE219" s="39"/>
      <c r="AF219" s="39"/>
      <c r="AG219" s="39"/>
      <c r="AH219" s="34"/>
      <c r="AI219" s="34"/>
      <c r="AJ219" s="34"/>
      <c r="AK219" s="34"/>
      <c r="AL219" s="34"/>
      <c r="AM219" s="34"/>
      <c r="AN219" s="34"/>
      <c r="AO219" s="34"/>
      <c r="AP219" s="34"/>
      <c r="AQ219" s="34"/>
      <c r="AR219" s="34"/>
      <c r="AS219" s="34"/>
      <c r="AT219" s="34"/>
    </row>
    <row r="220" spans="1:46">
      <c r="A220" s="1365"/>
      <c r="B220" s="914" t="s">
        <v>259</v>
      </c>
      <c r="C220" s="642" t="s">
        <v>42</v>
      </c>
      <c r="D220" s="635">
        <f t="shared" si="53"/>
        <v>142</v>
      </c>
      <c r="E220" s="111">
        <f t="shared" si="53"/>
        <v>75</v>
      </c>
      <c r="F220" s="111">
        <f t="shared" si="53"/>
        <v>374</v>
      </c>
      <c r="G220" s="111">
        <f t="shared" si="53"/>
        <v>48</v>
      </c>
      <c r="H220" s="111">
        <f t="shared" si="53"/>
        <v>15</v>
      </c>
      <c r="I220" s="111">
        <f t="shared" si="53"/>
        <v>0</v>
      </c>
      <c r="J220" s="111">
        <f t="shared" si="53"/>
        <v>531</v>
      </c>
      <c r="K220" s="111">
        <f t="shared" si="53"/>
        <v>123</v>
      </c>
      <c r="L220" s="642">
        <f t="shared" si="53"/>
        <v>654</v>
      </c>
      <c r="M220" s="41"/>
      <c r="N220" s="41"/>
      <c r="O220" s="41"/>
      <c r="P220" s="41"/>
      <c r="Q220" s="41"/>
      <c r="R220" s="41"/>
      <c r="S220" s="41"/>
      <c r="T220" s="41"/>
      <c r="U220" s="41"/>
      <c r="V220" s="41"/>
      <c r="W220" s="41"/>
      <c r="X220" s="41"/>
      <c r="Y220" s="41"/>
      <c r="Z220" s="41"/>
      <c r="AA220" s="41"/>
      <c r="AB220" s="41"/>
      <c r="AC220" s="41"/>
      <c r="AD220" s="41"/>
      <c r="AE220" s="39"/>
      <c r="AF220" s="39"/>
      <c r="AG220" s="39"/>
      <c r="AH220" s="34"/>
      <c r="AI220" s="34"/>
      <c r="AJ220" s="34"/>
      <c r="AK220" s="34"/>
      <c r="AL220" s="34"/>
      <c r="AM220" s="34"/>
      <c r="AN220" s="34"/>
      <c r="AO220" s="34"/>
      <c r="AP220" s="34"/>
      <c r="AQ220" s="34"/>
      <c r="AR220" s="34"/>
      <c r="AS220" s="34"/>
      <c r="AT220" s="34"/>
    </row>
    <row r="221" spans="1:46">
      <c r="A221" s="1365"/>
      <c r="B221" s="914" t="s">
        <v>260</v>
      </c>
      <c r="C221" s="642" t="s">
        <v>42</v>
      </c>
      <c r="D221" s="635">
        <f t="shared" si="53"/>
        <v>0</v>
      </c>
      <c r="E221" s="111">
        <f t="shared" si="53"/>
        <v>0</v>
      </c>
      <c r="F221" s="111">
        <f t="shared" si="53"/>
        <v>0</v>
      </c>
      <c r="G221" s="111">
        <f t="shared" si="53"/>
        <v>0</v>
      </c>
      <c r="H221" s="111">
        <f t="shared" si="53"/>
        <v>3</v>
      </c>
      <c r="I221" s="111">
        <f t="shared" si="53"/>
        <v>0</v>
      </c>
      <c r="J221" s="111">
        <f t="shared" si="53"/>
        <v>3</v>
      </c>
      <c r="K221" s="111">
        <f t="shared" si="53"/>
        <v>0</v>
      </c>
      <c r="L221" s="642">
        <f t="shared" si="53"/>
        <v>3</v>
      </c>
      <c r="M221" s="41"/>
      <c r="N221" s="41"/>
      <c r="O221" s="41"/>
      <c r="P221" s="41"/>
      <c r="Q221" s="41"/>
      <c r="R221" s="41"/>
      <c r="S221" s="41"/>
      <c r="T221" s="41"/>
      <c r="U221" s="41"/>
      <c r="V221" s="41"/>
      <c r="W221" s="41"/>
      <c r="X221" s="41"/>
      <c r="Y221" s="41"/>
      <c r="Z221" s="41"/>
      <c r="AA221" s="41"/>
      <c r="AB221" s="41"/>
      <c r="AC221" s="41"/>
      <c r="AD221" s="41"/>
      <c r="AE221" s="39"/>
      <c r="AF221" s="39"/>
      <c r="AG221" s="39"/>
      <c r="AH221" s="34"/>
      <c r="AI221" s="34"/>
      <c r="AJ221" s="34"/>
      <c r="AK221" s="34"/>
      <c r="AL221" s="34"/>
      <c r="AM221" s="34"/>
      <c r="AN221" s="34"/>
      <c r="AO221" s="34"/>
      <c r="AP221" s="34"/>
      <c r="AQ221" s="34"/>
      <c r="AR221" s="34"/>
      <c r="AS221" s="34"/>
      <c r="AT221" s="34"/>
    </row>
    <row r="222" spans="1:46">
      <c r="A222" s="1365"/>
      <c r="B222" s="914" t="s">
        <v>261</v>
      </c>
      <c r="C222" s="642" t="s">
        <v>42</v>
      </c>
      <c r="D222" s="635">
        <f t="shared" si="53"/>
        <v>356</v>
      </c>
      <c r="E222" s="111">
        <f t="shared" si="53"/>
        <v>49</v>
      </c>
      <c r="F222" s="111">
        <f t="shared" si="53"/>
        <v>110</v>
      </c>
      <c r="G222" s="111">
        <f t="shared" si="53"/>
        <v>1</v>
      </c>
      <c r="H222" s="111">
        <f t="shared" si="53"/>
        <v>0</v>
      </c>
      <c r="I222" s="111">
        <f t="shared" si="53"/>
        <v>0</v>
      </c>
      <c r="J222" s="111">
        <f t="shared" si="53"/>
        <v>466</v>
      </c>
      <c r="K222" s="111">
        <f t="shared" si="53"/>
        <v>50</v>
      </c>
      <c r="L222" s="642">
        <f t="shared" si="53"/>
        <v>516</v>
      </c>
      <c r="M222" s="41"/>
      <c r="N222" s="41"/>
      <c r="O222" s="41"/>
      <c r="P222" s="41"/>
      <c r="Q222" s="41"/>
      <c r="R222" s="41"/>
      <c r="S222" s="41"/>
      <c r="T222" s="41"/>
      <c r="U222" s="41"/>
      <c r="V222" s="41"/>
      <c r="W222" s="41"/>
      <c r="X222" s="41"/>
      <c r="Y222" s="41"/>
      <c r="Z222" s="41"/>
      <c r="AA222" s="41"/>
      <c r="AB222" s="41"/>
      <c r="AC222" s="41"/>
      <c r="AD222" s="41"/>
      <c r="AE222" s="39"/>
      <c r="AF222" s="39"/>
      <c r="AG222" s="39"/>
      <c r="AH222" s="34"/>
      <c r="AI222" s="34"/>
      <c r="AJ222" s="34"/>
      <c r="AK222" s="34"/>
      <c r="AL222" s="34"/>
      <c r="AM222" s="34"/>
      <c r="AN222" s="34"/>
      <c r="AO222" s="34"/>
      <c r="AP222" s="34"/>
      <c r="AQ222" s="34"/>
      <c r="AR222" s="34"/>
      <c r="AS222" s="34"/>
      <c r="AT222" s="34"/>
    </row>
    <row r="223" spans="1:46">
      <c r="A223" s="1365"/>
      <c r="B223" s="914" t="s">
        <v>278</v>
      </c>
      <c r="C223" s="642" t="s">
        <v>42</v>
      </c>
      <c r="D223" s="635">
        <f t="shared" si="53"/>
        <v>103</v>
      </c>
      <c r="E223" s="111">
        <f t="shared" si="53"/>
        <v>26</v>
      </c>
      <c r="F223" s="111">
        <f t="shared" si="53"/>
        <v>160</v>
      </c>
      <c r="G223" s="111">
        <f t="shared" si="53"/>
        <v>6</v>
      </c>
      <c r="H223" s="111">
        <f t="shared" si="53"/>
        <v>5</v>
      </c>
      <c r="I223" s="111">
        <f t="shared" si="53"/>
        <v>0</v>
      </c>
      <c r="J223" s="111">
        <f t="shared" si="53"/>
        <v>268</v>
      </c>
      <c r="K223" s="111">
        <f t="shared" si="53"/>
        <v>32</v>
      </c>
      <c r="L223" s="642">
        <f t="shared" si="53"/>
        <v>300</v>
      </c>
      <c r="M223" s="41"/>
      <c r="N223" s="41"/>
      <c r="O223" s="41"/>
      <c r="P223" s="41"/>
      <c r="Q223" s="41"/>
      <c r="R223" s="41"/>
      <c r="S223" s="41"/>
      <c r="T223" s="41"/>
      <c r="U223" s="41"/>
      <c r="V223" s="41"/>
      <c r="W223" s="41"/>
      <c r="X223" s="41"/>
      <c r="Y223" s="41"/>
      <c r="Z223" s="41"/>
      <c r="AA223" s="41"/>
      <c r="AB223" s="41"/>
      <c r="AC223" s="41"/>
      <c r="AD223" s="41"/>
      <c r="AE223" s="39"/>
      <c r="AF223" s="39"/>
      <c r="AG223" s="39"/>
      <c r="AH223" s="34"/>
      <c r="AI223" s="34"/>
      <c r="AJ223" s="34"/>
      <c r="AK223" s="34"/>
      <c r="AL223" s="34"/>
      <c r="AM223" s="34"/>
      <c r="AN223" s="34"/>
      <c r="AO223" s="34"/>
      <c r="AP223" s="34"/>
      <c r="AQ223" s="34"/>
      <c r="AR223" s="34"/>
      <c r="AS223" s="34"/>
      <c r="AT223" s="34"/>
    </row>
    <row r="224" spans="1:46" ht="13.5" thickBot="1">
      <c r="A224" s="1366"/>
      <c r="B224" s="915" t="s">
        <v>72</v>
      </c>
      <c r="C224" s="641" t="s">
        <v>42</v>
      </c>
      <c r="D224" s="637">
        <f>SUM(D208,D216)</f>
        <v>601</v>
      </c>
      <c r="E224" s="638">
        <f t="shared" ref="E224:J224" si="54">SUM(E208,E216)</f>
        <v>150</v>
      </c>
      <c r="F224" s="638">
        <f t="shared" si="54"/>
        <v>701</v>
      </c>
      <c r="G224" s="638">
        <f t="shared" si="54"/>
        <v>61</v>
      </c>
      <c r="H224" s="638">
        <f t="shared" si="54"/>
        <v>38</v>
      </c>
      <c r="I224" s="638">
        <f t="shared" si="54"/>
        <v>4</v>
      </c>
      <c r="J224" s="638">
        <f t="shared" si="54"/>
        <v>1340</v>
      </c>
      <c r="K224" s="638">
        <f>SUM(K208,K216)</f>
        <v>215</v>
      </c>
      <c r="L224" s="641">
        <f>SUM(J224,K224)</f>
        <v>1555</v>
      </c>
      <c r="M224" s="41"/>
      <c r="N224" s="41"/>
      <c r="O224" s="41"/>
      <c r="P224" s="41"/>
      <c r="Q224" s="41"/>
      <c r="R224" s="41"/>
      <c r="S224" s="41"/>
      <c r="T224" s="41"/>
      <c r="U224" s="41"/>
      <c r="V224" s="41"/>
      <c r="W224" s="41"/>
      <c r="X224" s="41"/>
      <c r="Y224" s="41"/>
      <c r="Z224" s="41"/>
      <c r="AA224" s="41"/>
      <c r="AB224" s="41"/>
      <c r="AC224" s="41"/>
      <c r="AD224" s="41"/>
      <c r="AE224" s="39"/>
      <c r="AF224" s="39"/>
      <c r="AG224" s="39"/>
      <c r="AH224" s="34"/>
      <c r="AI224" s="34"/>
      <c r="AJ224" s="34"/>
      <c r="AK224" s="34"/>
      <c r="AL224" s="34"/>
      <c r="AM224" s="34"/>
      <c r="AN224" s="34"/>
      <c r="AO224" s="34"/>
      <c r="AP224" s="34"/>
      <c r="AQ224" s="34"/>
      <c r="AR224" s="34"/>
      <c r="AS224" s="34"/>
      <c r="AT224" s="34"/>
    </row>
    <row r="225" spans="1:12" ht="25.5" customHeight="1">
      <c r="A225" s="1305" t="s">
        <v>297</v>
      </c>
      <c r="B225" s="1305"/>
      <c r="C225" s="972"/>
      <c r="D225" s="972"/>
      <c r="E225" s="972"/>
      <c r="F225" s="972"/>
      <c r="G225" s="972"/>
      <c r="H225" s="972"/>
      <c r="I225" s="972"/>
      <c r="J225" s="972"/>
      <c r="K225" s="972"/>
      <c r="L225" s="972"/>
    </row>
    <row r="226" spans="1:12">
      <c r="A226" s="911"/>
      <c r="B226" s="911"/>
      <c r="C226" s="92"/>
      <c r="D226" s="92"/>
      <c r="E226" s="92"/>
      <c r="F226" s="92"/>
      <c r="G226" s="92"/>
      <c r="H226" s="92"/>
      <c r="I226" s="92"/>
      <c r="J226" s="92"/>
      <c r="K226" s="92"/>
      <c r="L226" s="92"/>
    </row>
    <row r="227" spans="1:12">
      <c r="A227" s="911"/>
      <c r="B227" s="911"/>
      <c r="C227" s="92"/>
      <c r="D227" s="92"/>
      <c r="E227" s="92"/>
      <c r="F227" s="92"/>
      <c r="G227" s="92"/>
      <c r="H227" s="92"/>
      <c r="I227" s="92"/>
      <c r="J227" s="92"/>
      <c r="K227" s="92"/>
      <c r="L227" s="92"/>
    </row>
    <row r="228" spans="1:12" ht="39" thickBot="1">
      <c r="A228" s="938" t="s">
        <v>298</v>
      </c>
      <c r="B228" s="805"/>
      <c r="C228" s="591"/>
      <c r="D228" s="591"/>
      <c r="E228" s="591"/>
      <c r="F228" s="591"/>
      <c r="G228" s="591"/>
      <c r="H228" s="591"/>
      <c r="I228" s="591"/>
      <c r="J228" s="591"/>
      <c r="K228" s="591"/>
      <c r="L228" s="591"/>
    </row>
    <row r="229" spans="1:12">
      <c r="A229" s="101"/>
      <c r="B229" s="791" t="s">
        <v>287</v>
      </c>
      <c r="C229" s="1218" t="s">
        <v>37</v>
      </c>
      <c r="D229" s="1147"/>
      <c r="E229" s="594"/>
      <c r="F229" s="594"/>
      <c r="G229" s="594"/>
      <c r="H229" s="594"/>
      <c r="I229" s="594"/>
      <c r="J229" s="594"/>
      <c r="K229" s="594"/>
      <c r="L229" s="594"/>
    </row>
    <row r="230" spans="1:12" ht="13.5" thickBot="1">
      <c r="A230" s="101"/>
      <c r="B230" s="680" t="s">
        <v>263</v>
      </c>
      <c r="C230" s="667" t="s">
        <v>235</v>
      </c>
      <c r="D230" s="668" t="s">
        <v>236</v>
      </c>
      <c r="E230" s="594"/>
      <c r="F230" s="594"/>
      <c r="G230" s="594"/>
      <c r="H230" s="594"/>
      <c r="I230" s="594"/>
      <c r="J230" s="594"/>
      <c r="K230" s="594"/>
      <c r="L230" s="594"/>
    </row>
    <row r="231" spans="1:12">
      <c r="A231" s="1329" t="s">
        <v>225</v>
      </c>
      <c r="B231" s="921" t="s">
        <v>281</v>
      </c>
      <c r="C231" s="671">
        <v>86</v>
      </c>
      <c r="D231" s="672">
        <v>57</v>
      </c>
      <c r="E231" s="519"/>
      <c r="F231" s="519"/>
      <c r="G231" s="519"/>
      <c r="H231" s="519"/>
      <c r="I231" s="519"/>
      <c r="J231" s="519"/>
      <c r="K231" s="519"/>
      <c r="L231" s="519"/>
    </row>
    <row r="232" spans="1:12">
      <c r="A232" s="1330"/>
      <c r="B232" s="914" t="s">
        <v>282</v>
      </c>
      <c r="C232" s="673">
        <v>307</v>
      </c>
      <c r="D232" s="648">
        <v>46</v>
      </c>
      <c r="E232" s="526"/>
      <c r="F232" s="526"/>
      <c r="G232" s="526"/>
      <c r="H232" s="526"/>
      <c r="I232" s="526"/>
      <c r="J232" s="526"/>
      <c r="K232" s="526"/>
      <c r="L232" s="526"/>
    </row>
    <row r="233" spans="1:12">
      <c r="A233" s="1330"/>
      <c r="B233" s="914" t="s">
        <v>283</v>
      </c>
      <c r="C233" s="673">
        <v>27</v>
      </c>
      <c r="D233" s="648">
        <v>4</v>
      </c>
      <c r="E233" s="526"/>
      <c r="F233" s="526"/>
      <c r="G233" s="526"/>
      <c r="H233" s="526"/>
      <c r="I233" s="526"/>
      <c r="J233" s="526"/>
      <c r="K233" s="526"/>
      <c r="L233" s="526"/>
    </row>
    <row r="234" spans="1:12" ht="13.5" thickBot="1">
      <c r="A234" s="1331"/>
      <c r="B234" s="915" t="s">
        <v>72</v>
      </c>
      <c r="C234" s="669">
        <f>SUM(C231:C233)</f>
        <v>420</v>
      </c>
      <c r="D234" s="670">
        <f>SUM(D231:D233)</f>
        <v>107</v>
      </c>
      <c r="E234" s="519"/>
      <c r="F234" s="519"/>
      <c r="G234" s="519"/>
      <c r="H234" s="519"/>
      <c r="I234" s="519"/>
      <c r="J234" s="519"/>
      <c r="K234" s="519"/>
      <c r="L234" s="519"/>
    </row>
    <row r="235" spans="1:12">
      <c r="A235" s="1330" t="s">
        <v>226</v>
      </c>
      <c r="B235" s="939" t="s">
        <v>281</v>
      </c>
      <c r="C235" s="840">
        <v>56</v>
      </c>
      <c r="D235" s="841">
        <v>18</v>
      </c>
      <c r="E235" s="519"/>
      <c r="F235" s="519"/>
      <c r="G235" s="519"/>
      <c r="H235" s="519"/>
      <c r="I235" s="519"/>
      <c r="J235" s="519"/>
      <c r="K235" s="519"/>
      <c r="L235" s="519"/>
    </row>
    <row r="236" spans="1:12">
      <c r="A236" s="1330"/>
      <c r="B236" s="914" t="s">
        <v>282</v>
      </c>
      <c r="C236" s="673">
        <v>124</v>
      </c>
      <c r="D236" s="648">
        <v>8</v>
      </c>
      <c r="E236" s="526"/>
      <c r="F236" s="526"/>
      <c r="G236" s="526"/>
      <c r="H236" s="526"/>
      <c r="I236" s="526"/>
      <c r="J236" s="526"/>
      <c r="K236" s="526"/>
      <c r="L236" s="526"/>
    </row>
    <row r="237" spans="1:12">
      <c r="A237" s="1330"/>
      <c r="B237" s="914" t="s">
        <v>283</v>
      </c>
      <c r="C237" s="673">
        <v>3</v>
      </c>
      <c r="D237" s="648">
        <v>0</v>
      </c>
      <c r="E237" s="526"/>
      <c r="F237" s="526"/>
      <c r="G237" s="526"/>
      <c r="H237" s="526"/>
      <c r="I237" s="526"/>
      <c r="J237" s="526"/>
      <c r="K237" s="526"/>
      <c r="L237" s="526"/>
    </row>
    <row r="238" spans="1:12" ht="13.5" thickBot="1">
      <c r="A238" s="1331"/>
      <c r="B238" s="915" t="s">
        <v>72</v>
      </c>
      <c r="C238" s="669">
        <f>SUM(C235:C237)</f>
        <v>183</v>
      </c>
      <c r="D238" s="670">
        <f>SUM(D235:D237)</f>
        <v>26</v>
      </c>
      <c r="E238" s="519"/>
      <c r="F238" s="519"/>
      <c r="G238" s="519"/>
      <c r="H238" s="519"/>
      <c r="I238" s="519"/>
      <c r="J238" s="519"/>
      <c r="K238" s="519"/>
      <c r="L238" s="519"/>
    </row>
    <row r="239" spans="1:12">
      <c r="A239" s="1330" t="s">
        <v>72</v>
      </c>
      <c r="B239" s="921" t="s">
        <v>281</v>
      </c>
      <c r="C239" s="671">
        <f>SUM(C231,C235)</f>
        <v>142</v>
      </c>
      <c r="D239" s="672">
        <f>SUM(D231,D235)</f>
        <v>75</v>
      </c>
      <c r="E239" s="519"/>
      <c r="F239" s="519"/>
      <c r="G239" s="519"/>
      <c r="H239" s="519"/>
      <c r="I239" s="519"/>
      <c r="J239" s="519"/>
      <c r="K239" s="519"/>
      <c r="L239" s="519"/>
    </row>
    <row r="240" spans="1:12">
      <c r="A240" s="1330"/>
      <c r="B240" s="914" t="s">
        <v>282</v>
      </c>
      <c r="C240" s="840">
        <f t="shared" ref="C240:D242" si="55">SUM(C232,C236)</f>
        <v>431</v>
      </c>
      <c r="D240" s="841">
        <f t="shared" si="55"/>
        <v>54</v>
      </c>
      <c r="E240" s="519"/>
      <c r="F240" s="519"/>
      <c r="G240" s="519"/>
      <c r="H240" s="519"/>
      <c r="I240" s="519"/>
      <c r="J240" s="519"/>
      <c r="K240" s="519"/>
      <c r="L240" s="519"/>
    </row>
    <row r="241" spans="1:13">
      <c r="A241" s="1330"/>
      <c r="B241" s="914" t="s">
        <v>283</v>
      </c>
      <c r="C241" s="840">
        <f t="shared" si="55"/>
        <v>30</v>
      </c>
      <c r="D241" s="841">
        <f t="shared" si="55"/>
        <v>4</v>
      </c>
      <c r="E241" s="519"/>
      <c r="F241" s="519"/>
      <c r="G241" s="519"/>
      <c r="H241" s="519"/>
      <c r="I241" s="519"/>
      <c r="J241" s="519"/>
      <c r="K241" s="519"/>
      <c r="L241" s="519"/>
    </row>
    <row r="242" spans="1:13" ht="13.5" thickBot="1">
      <c r="A242" s="1331"/>
      <c r="B242" s="915" t="s">
        <v>72</v>
      </c>
      <c r="C242" s="842">
        <f t="shared" si="55"/>
        <v>603</v>
      </c>
      <c r="D242" s="843">
        <f t="shared" si="55"/>
        <v>133</v>
      </c>
      <c r="E242" s="519"/>
      <c r="F242" s="519"/>
      <c r="G242" s="519"/>
      <c r="H242" s="519"/>
      <c r="I242" s="519"/>
      <c r="J242" s="519"/>
      <c r="K242" s="519"/>
      <c r="L242" s="519"/>
    </row>
    <row r="243" spans="1:13" ht="25.5" customHeight="1">
      <c r="A243" s="1305" t="s">
        <v>297</v>
      </c>
      <c r="B243" s="1305"/>
      <c r="C243" s="972"/>
      <c r="D243" s="972"/>
      <c r="E243" s="973"/>
      <c r="F243" s="973"/>
      <c r="G243" s="973"/>
      <c r="H243" s="973"/>
      <c r="I243" s="973"/>
      <c r="J243" s="973"/>
      <c r="K243" s="612"/>
      <c r="L243" s="612"/>
    </row>
    <row r="244" spans="1:13">
      <c r="A244" s="911"/>
      <c r="B244" s="911"/>
      <c r="C244" s="92"/>
      <c r="D244" s="92"/>
      <c r="E244" s="92"/>
      <c r="F244" s="92"/>
      <c r="G244" s="92"/>
      <c r="H244" s="92"/>
      <c r="I244" s="92"/>
      <c r="J244" s="92"/>
      <c r="K244" s="92"/>
      <c r="L244" s="92"/>
    </row>
    <row r="245" spans="1:13">
      <c r="A245" s="911"/>
      <c r="B245" s="911"/>
      <c r="C245" s="92"/>
      <c r="D245" s="92"/>
      <c r="E245" s="92"/>
      <c r="F245" s="92"/>
      <c r="G245" s="92"/>
      <c r="H245" s="92"/>
      <c r="I245" s="92"/>
      <c r="J245" s="92"/>
      <c r="K245" s="92"/>
      <c r="L245" s="967"/>
      <c r="M245" s="40"/>
    </row>
    <row r="246" spans="1:13" ht="51.75" thickBot="1">
      <c r="A246" s="940" t="s">
        <v>299</v>
      </c>
      <c r="B246" s="901"/>
      <c r="C246" s="578"/>
      <c r="D246" s="578"/>
      <c r="E246" s="578"/>
      <c r="F246" s="578"/>
      <c r="G246" s="578"/>
      <c r="H246" s="578"/>
      <c r="I246" s="578"/>
      <c r="J246" s="578"/>
      <c r="K246" s="578"/>
      <c r="L246" s="968"/>
      <c r="M246" s="40"/>
    </row>
    <row r="247" spans="1:13">
      <c r="A247" s="101"/>
      <c r="B247" s="1368" t="s">
        <v>252</v>
      </c>
      <c r="C247" s="1371" t="s">
        <v>263</v>
      </c>
      <c r="D247" s="1349"/>
      <c r="E247" s="1349"/>
      <c r="F247" s="1349"/>
      <c r="G247" s="1349"/>
      <c r="H247" s="1349"/>
      <c r="I247" s="1349" t="s">
        <v>253</v>
      </c>
      <c r="J247" s="1349"/>
      <c r="K247" s="1336" t="s">
        <v>255</v>
      </c>
      <c r="L247" s="978"/>
      <c r="M247" s="40"/>
    </row>
    <row r="248" spans="1:13">
      <c r="A248" s="911"/>
      <c r="B248" s="1369"/>
      <c r="C248" s="1372" t="s">
        <v>264</v>
      </c>
      <c r="D248" s="1339"/>
      <c r="E248" s="1339" t="s">
        <v>265</v>
      </c>
      <c r="F248" s="1339"/>
      <c r="G248" s="1339" t="s">
        <v>266</v>
      </c>
      <c r="H248" s="1339"/>
      <c r="I248" s="1339" t="s">
        <v>235</v>
      </c>
      <c r="J248" s="1339" t="s">
        <v>236</v>
      </c>
      <c r="K248" s="1337"/>
      <c r="L248" s="967"/>
      <c r="M248" s="40"/>
    </row>
    <row r="249" spans="1:13" ht="13.5" thickBot="1">
      <c r="A249" s="911"/>
      <c r="B249" s="1370"/>
      <c r="C249" s="844" t="s">
        <v>235</v>
      </c>
      <c r="D249" s="845" t="s">
        <v>236</v>
      </c>
      <c r="E249" s="845" t="s">
        <v>235</v>
      </c>
      <c r="F249" s="845" t="s">
        <v>236</v>
      </c>
      <c r="G249" s="845" t="s">
        <v>235</v>
      </c>
      <c r="H249" s="845" t="s">
        <v>236</v>
      </c>
      <c r="I249" s="1340"/>
      <c r="J249" s="1340"/>
      <c r="K249" s="1338"/>
      <c r="L249" s="967"/>
      <c r="M249" s="40"/>
    </row>
    <row r="250" spans="1:13">
      <c r="A250" s="1335" t="s">
        <v>225</v>
      </c>
      <c r="B250" s="941" t="s">
        <v>256</v>
      </c>
      <c r="C250" s="846">
        <v>0.16211121583411875</v>
      </c>
      <c r="D250" s="847">
        <v>0.19826086956521738</v>
      </c>
      <c r="E250" s="847">
        <v>0.18828580190125729</v>
      </c>
      <c r="F250" s="847">
        <v>0.21698113207547171</v>
      </c>
      <c r="G250" s="847">
        <v>0.22500000000000001</v>
      </c>
      <c r="H250" s="847">
        <v>0.61538461538461542</v>
      </c>
      <c r="I250" s="847">
        <v>0.18412976764576941</v>
      </c>
      <c r="J250" s="847">
        <v>0.21146245059288538</v>
      </c>
      <c r="K250" s="848">
        <v>0.18909221385001795</v>
      </c>
      <c r="L250" s="93"/>
    </row>
    <row r="251" spans="1:13">
      <c r="A251" s="1320"/>
      <c r="B251" s="942" t="s">
        <v>257</v>
      </c>
      <c r="C251" s="849">
        <v>0</v>
      </c>
      <c r="D251" s="850">
        <v>0</v>
      </c>
      <c r="E251" s="851">
        <v>0.16260162601626016</v>
      </c>
      <c r="F251" s="198">
        <v>0</v>
      </c>
      <c r="G251" s="851">
        <v>0.22784810126582278</v>
      </c>
      <c r="H251" s="851">
        <v>1</v>
      </c>
      <c r="I251" s="851">
        <v>0.18811881188118812</v>
      </c>
      <c r="J251" s="851">
        <v>0.24</v>
      </c>
      <c r="K251" s="852">
        <v>0.19383259911894274</v>
      </c>
      <c r="L251" s="92"/>
    </row>
    <row r="252" spans="1:13">
      <c r="A252" s="1320"/>
      <c r="B252" s="942" t="s">
        <v>258</v>
      </c>
      <c r="C252" s="849">
        <v>0</v>
      </c>
      <c r="D252" s="850">
        <v>0</v>
      </c>
      <c r="E252" s="851">
        <v>0.19704433497536947</v>
      </c>
      <c r="F252" s="851">
        <v>0.18867924528301888</v>
      </c>
      <c r="G252" s="851">
        <v>8.2191780821917804E-2</v>
      </c>
      <c r="H252" s="851">
        <v>1</v>
      </c>
      <c r="I252" s="851">
        <v>0.17954070981210857</v>
      </c>
      <c r="J252" s="851">
        <v>0.21818181818181817</v>
      </c>
      <c r="K252" s="852">
        <v>0.18352059925093633</v>
      </c>
      <c r="L252" s="92"/>
    </row>
    <row r="253" spans="1:13">
      <c r="A253" s="1320"/>
      <c r="B253" s="942" t="s">
        <v>259</v>
      </c>
      <c r="C253" s="853">
        <v>0.16211121583411875</v>
      </c>
      <c r="D253" s="851">
        <v>0.19826086956521738</v>
      </c>
      <c r="E253" s="851">
        <v>0.18814055636896046</v>
      </c>
      <c r="F253" s="851">
        <v>0.23295454545454544</v>
      </c>
      <c r="G253" s="851">
        <v>0.34090909090909088</v>
      </c>
      <c r="H253" s="198">
        <v>0</v>
      </c>
      <c r="I253" s="851">
        <v>0.18448853388301983</v>
      </c>
      <c r="J253" s="851">
        <v>0.21030042918454936</v>
      </c>
      <c r="K253" s="852">
        <v>0.18948680656555164</v>
      </c>
      <c r="L253" s="92"/>
    </row>
    <row r="254" spans="1:13" ht="13.5" thickBot="1">
      <c r="A254" s="1320"/>
      <c r="B254" s="943" t="s">
        <v>261</v>
      </c>
      <c r="C254" s="854">
        <v>0</v>
      </c>
      <c r="D254" s="855">
        <v>0</v>
      </c>
      <c r="E254" s="855">
        <v>0</v>
      </c>
      <c r="F254" s="855">
        <v>0</v>
      </c>
      <c r="G254" s="855">
        <v>0</v>
      </c>
      <c r="H254" s="855">
        <v>0</v>
      </c>
      <c r="I254" s="855">
        <v>0</v>
      </c>
      <c r="J254" s="855">
        <v>0</v>
      </c>
      <c r="K254" s="856">
        <v>0</v>
      </c>
      <c r="L254" s="92"/>
    </row>
    <row r="255" spans="1:13">
      <c r="A255" s="1335" t="s">
        <v>226</v>
      </c>
      <c r="B255" s="944" t="s">
        <v>256</v>
      </c>
      <c r="C255" s="846">
        <v>0.1364190012180268</v>
      </c>
      <c r="D255" s="847">
        <v>8.7591240875912413E-2</v>
      </c>
      <c r="E255" s="847">
        <v>0.11012433392539965</v>
      </c>
      <c r="F255" s="847">
        <v>6.1302681992337162E-2</v>
      </c>
      <c r="G255" s="847">
        <v>4.2253521126760563E-2</v>
      </c>
      <c r="H255" s="857">
        <v>0</v>
      </c>
      <c r="I255" s="847">
        <v>0.11384136858475895</v>
      </c>
      <c r="J255" s="847">
        <v>7.63582966226138E-2</v>
      </c>
      <c r="K255" s="848">
        <v>0.10728952772073921</v>
      </c>
      <c r="L255" s="92"/>
    </row>
    <row r="256" spans="1:13">
      <c r="A256" s="1320"/>
      <c r="B256" s="942" t="s">
        <v>257</v>
      </c>
      <c r="C256" s="849">
        <v>0</v>
      </c>
      <c r="D256" s="850">
        <v>0</v>
      </c>
      <c r="E256" s="198">
        <v>0</v>
      </c>
      <c r="F256" s="851">
        <v>0.15384615384615385</v>
      </c>
      <c r="G256" s="198">
        <v>0</v>
      </c>
      <c r="H256" s="198">
        <v>0</v>
      </c>
      <c r="I256" s="851">
        <v>0</v>
      </c>
      <c r="J256" s="851">
        <v>0.11764705882352941</v>
      </c>
      <c r="K256" s="852">
        <v>1.4492753623188406E-2</v>
      </c>
      <c r="L256" s="92"/>
    </row>
    <row r="257" spans="1:13">
      <c r="A257" s="1320"/>
      <c r="B257" s="942" t="s">
        <v>258</v>
      </c>
      <c r="C257" s="849">
        <v>0</v>
      </c>
      <c r="D257" s="850">
        <v>0</v>
      </c>
      <c r="E257" s="851">
        <v>5.6910569105691054E-2</v>
      </c>
      <c r="F257" s="198">
        <v>0</v>
      </c>
      <c r="G257" s="851">
        <v>0.13333333333333333</v>
      </c>
      <c r="H257" s="198">
        <v>0</v>
      </c>
      <c r="I257" s="851">
        <v>6.8728522336769765E-2</v>
      </c>
      <c r="J257" s="851">
        <v>0</v>
      </c>
      <c r="K257" s="852">
        <v>6.2305295950155763E-2</v>
      </c>
      <c r="L257" s="92"/>
    </row>
    <row r="258" spans="1:13">
      <c r="A258" s="1320"/>
      <c r="B258" s="942" t="s">
        <v>259</v>
      </c>
      <c r="C258" s="853">
        <v>0.1364190012180268</v>
      </c>
      <c r="D258" s="851">
        <v>8.7591240875912413E-2</v>
      </c>
      <c r="E258" s="851">
        <v>0.12111801242236025</v>
      </c>
      <c r="F258" s="851">
        <v>6.363636363636363E-2</v>
      </c>
      <c r="G258" s="198">
        <v>0</v>
      </c>
      <c r="H258" s="198">
        <v>0</v>
      </c>
      <c r="I258" s="851">
        <v>0.12343917231537638</v>
      </c>
      <c r="J258" s="851">
        <v>7.8864353312302835E-2</v>
      </c>
      <c r="K258" s="852">
        <v>0.11521675880128018</v>
      </c>
      <c r="L258" s="92"/>
    </row>
    <row r="259" spans="1:13" ht="13.5" thickBot="1">
      <c r="A259" s="1322"/>
      <c r="B259" s="943" t="s">
        <v>261</v>
      </c>
      <c r="C259" s="858">
        <v>0.45379222434671768</v>
      </c>
      <c r="D259" s="859">
        <v>0.45370370370370372</v>
      </c>
      <c r="E259" s="859">
        <v>0.40740740740740738</v>
      </c>
      <c r="F259" s="859">
        <v>0.1</v>
      </c>
      <c r="G259" s="855">
        <v>0</v>
      </c>
      <c r="H259" s="855">
        <v>0</v>
      </c>
      <c r="I259" s="859">
        <v>0.44191559981033668</v>
      </c>
      <c r="J259" s="859">
        <v>0.42372881355932202</v>
      </c>
      <c r="K259" s="860">
        <v>0.44008528784648188</v>
      </c>
      <c r="L259" s="92"/>
    </row>
    <row r="260" spans="1:13">
      <c r="A260" s="1320" t="s">
        <v>72</v>
      </c>
      <c r="B260" s="944" t="s">
        <v>256</v>
      </c>
      <c r="C260" s="846">
        <v>0.22647527910685805</v>
      </c>
      <c r="D260" s="847">
        <v>0.22123893805309736</v>
      </c>
      <c r="E260" s="847">
        <v>0.23259579060982191</v>
      </c>
      <c r="F260" s="847">
        <v>0.23376623376623376</v>
      </c>
      <c r="G260" s="847">
        <v>0.22988505747126436</v>
      </c>
      <c r="H260" s="847">
        <v>0.53333333333333333</v>
      </c>
      <c r="I260" s="847">
        <f>J217/AVERAGE(Social_YoY!C23,Social_YoY!F23)</f>
        <v>0.23099023175636851</v>
      </c>
      <c r="J260" s="847">
        <v>0.23030303030303031</v>
      </c>
      <c r="K260" s="848">
        <v>0.23086574654956085</v>
      </c>
      <c r="L260" s="92"/>
    </row>
    <row r="261" spans="1:13">
      <c r="A261" s="1320"/>
      <c r="B261" s="942" t="s">
        <v>257</v>
      </c>
      <c r="C261" s="849">
        <v>0</v>
      </c>
      <c r="D261" s="850">
        <v>0</v>
      </c>
      <c r="E261" s="851">
        <v>0.15267175572519084</v>
      </c>
      <c r="F261" s="851">
        <v>9.0909090909090912E-2</v>
      </c>
      <c r="G261" s="851">
        <v>0.21428571428571427</v>
      </c>
      <c r="H261" s="851">
        <v>0.8571428571428571</v>
      </c>
      <c r="I261" s="851">
        <v>0.17674418604651163</v>
      </c>
      <c r="J261" s="851">
        <v>0.27586206896551724</v>
      </c>
      <c r="K261" s="852">
        <v>0.18852459016393441</v>
      </c>
      <c r="L261" s="92"/>
    </row>
    <row r="262" spans="1:13">
      <c r="A262" s="1320"/>
      <c r="B262" s="942" t="s">
        <v>258</v>
      </c>
      <c r="C262" s="849">
        <v>0</v>
      </c>
      <c r="D262" s="850">
        <v>0</v>
      </c>
      <c r="E262" s="851">
        <v>0.21412300683371299</v>
      </c>
      <c r="F262" s="851">
        <v>0.17857142857142858</v>
      </c>
      <c r="G262" s="851">
        <v>0.14285714285714285</v>
      </c>
      <c r="H262" s="851">
        <v>0.66666666666666663</v>
      </c>
      <c r="I262" s="851">
        <v>0.20267686424474188</v>
      </c>
      <c r="J262" s="851">
        <v>0.20338983050847459</v>
      </c>
      <c r="K262" s="852">
        <f>L219/AVERAGE(Social_YoY!E25,Social_YoY!H25)</f>
        <v>0.20274914089347079</v>
      </c>
      <c r="L262" s="92"/>
    </row>
    <row r="263" spans="1:13">
      <c r="A263" s="1320"/>
      <c r="B263" s="942" t="s">
        <v>259</v>
      </c>
      <c r="C263" s="853">
        <v>0.22647527910685805</v>
      </c>
      <c r="D263" s="851">
        <v>0.22123893805309736</v>
      </c>
      <c r="E263" s="851">
        <v>0.23852040816326531</v>
      </c>
      <c r="F263" s="851">
        <v>0.25</v>
      </c>
      <c r="G263" s="851">
        <v>0.32258064516129031</v>
      </c>
      <c r="H263" s="198">
        <v>0</v>
      </c>
      <c r="I263" s="851">
        <v>0.23689493642650011</v>
      </c>
      <c r="J263" s="851">
        <v>0.23055295220243674</v>
      </c>
      <c r="K263" s="852">
        <v>0.23567567567567568</v>
      </c>
      <c r="L263" s="92"/>
    </row>
    <row r="264" spans="1:13" ht="13.5" thickBot="1">
      <c r="A264" s="1322"/>
      <c r="B264" s="943" t="s">
        <v>261</v>
      </c>
      <c r="C264" s="858">
        <v>0.45379222434671768</v>
      </c>
      <c r="D264" s="859">
        <v>0.45370370370370372</v>
      </c>
      <c r="E264" s="859">
        <v>0.40740740740740738</v>
      </c>
      <c r="F264" s="859">
        <v>0.1</v>
      </c>
      <c r="G264" s="855">
        <v>0</v>
      </c>
      <c r="H264" s="855">
        <v>0</v>
      </c>
      <c r="I264" s="859">
        <f>J222/AVERAGE(Social_YoY!C28,Social_YoY!F28)</f>
        <v>0.44191559981033668</v>
      </c>
      <c r="J264" s="859">
        <f>K222/AVERAGE(Social_YoY!D28,Social_YoY!G28)</f>
        <v>0.42372881355932202</v>
      </c>
      <c r="K264" s="860">
        <v>0.44008528784648188</v>
      </c>
      <c r="L264" s="92"/>
    </row>
    <row r="265" spans="1:13">
      <c r="A265" s="911"/>
      <c r="B265" s="911"/>
      <c r="C265" s="980"/>
      <c r="D265" s="980"/>
      <c r="E265" s="980"/>
      <c r="F265" s="980"/>
      <c r="G265" s="980"/>
      <c r="H265" s="980"/>
      <c r="I265" s="980"/>
      <c r="J265" s="980"/>
      <c r="K265" s="980"/>
      <c r="L265" s="967"/>
      <c r="M265" s="40"/>
    </row>
    <row r="266" spans="1:13">
      <c r="A266" s="911"/>
      <c r="B266" s="911"/>
      <c r="C266" s="967"/>
      <c r="D266" s="967"/>
      <c r="E266" s="967"/>
      <c r="F266" s="964"/>
      <c r="G266" s="964"/>
      <c r="H266" s="964"/>
      <c r="I266" s="964"/>
      <c r="J266" s="964"/>
      <c r="K266" s="964"/>
      <c r="L266" s="964"/>
      <c r="M266" s="34"/>
    </row>
    <row r="267" spans="1:13">
      <c r="A267" s="911"/>
      <c r="B267" s="911"/>
      <c r="C267" s="92"/>
      <c r="D267" s="92"/>
      <c r="E267" s="92"/>
      <c r="F267" s="964"/>
      <c r="G267" s="964"/>
      <c r="H267" s="964"/>
      <c r="I267" s="964"/>
      <c r="J267" s="964"/>
      <c r="K267" s="964"/>
      <c r="L267" s="964"/>
      <c r="M267" s="1079"/>
    </row>
    <row r="268" spans="1:13" ht="29.25" customHeight="1" thickBot="1">
      <c r="A268" s="1347" t="s">
        <v>300</v>
      </c>
      <c r="B268" s="1347"/>
      <c r="C268" s="591"/>
      <c r="D268" s="591"/>
      <c r="E268" s="591"/>
      <c r="F268" s="962"/>
      <c r="G268" s="962"/>
      <c r="H268" s="962"/>
      <c r="I268" s="962"/>
      <c r="J268" s="962"/>
      <c r="K268" s="962"/>
      <c r="L268" s="962"/>
      <c r="M268" s="1079"/>
    </row>
    <row r="269" spans="1:13">
      <c r="A269" s="789"/>
      <c r="B269" s="1145" t="s">
        <v>252</v>
      </c>
      <c r="C269" s="1146" t="s">
        <v>37</v>
      </c>
      <c r="D269" s="1198"/>
      <c r="E269" s="1198"/>
      <c r="F269" s="969"/>
      <c r="G269" s="969"/>
      <c r="H269" s="969"/>
      <c r="I269" s="969"/>
      <c r="J269" s="969"/>
      <c r="K269" s="969"/>
      <c r="L269" s="969"/>
      <c r="M269" s="1079"/>
    </row>
    <row r="270" spans="1:13" ht="64.5" thickBot="1">
      <c r="A270" s="936"/>
      <c r="B270" s="1388"/>
      <c r="C270" s="681" t="s">
        <v>301</v>
      </c>
      <c r="D270" s="667" t="s">
        <v>302</v>
      </c>
      <c r="E270" s="826" t="s">
        <v>303</v>
      </c>
      <c r="F270" s="969"/>
      <c r="G270" s="969"/>
      <c r="H270" s="969"/>
      <c r="I270" s="969"/>
      <c r="J270" s="969"/>
      <c r="K270" s="969"/>
      <c r="L270" s="969"/>
      <c r="M270" s="1079"/>
    </row>
    <row r="271" spans="1:13">
      <c r="A271" s="1329" t="s">
        <v>225</v>
      </c>
      <c r="B271" s="766" t="s">
        <v>256</v>
      </c>
      <c r="C271" s="684">
        <v>2480</v>
      </c>
      <c r="D271" s="685">
        <v>2330</v>
      </c>
      <c r="E271" s="1080">
        <f>D271/C271</f>
        <v>0.93951612903225812</v>
      </c>
      <c r="F271" s="767"/>
      <c r="G271" s="767"/>
      <c r="H271" s="767"/>
      <c r="I271" s="767"/>
      <c r="J271" s="767"/>
      <c r="K271" s="767"/>
      <c r="L271" s="767"/>
      <c r="M271" s="1079"/>
    </row>
    <row r="272" spans="1:13">
      <c r="A272" s="1330"/>
      <c r="B272" s="768" t="s">
        <v>257</v>
      </c>
      <c r="C272" s="635">
        <v>106</v>
      </c>
      <c r="D272" s="687">
        <v>89</v>
      </c>
      <c r="E272" s="1081">
        <f>D272/C272</f>
        <v>0.839622641509434</v>
      </c>
      <c r="F272" s="526"/>
      <c r="G272" s="501"/>
      <c r="H272" s="501"/>
      <c r="I272" s="526"/>
      <c r="J272" s="501"/>
      <c r="K272" s="501"/>
      <c r="L272" s="526"/>
      <c r="M272" s="1079"/>
    </row>
    <row r="273" spans="1:13">
      <c r="A273" s="1330"/>
      <c r="B273" s="768" t="s">
        <v>258</v>
      </c>
      <c r="C273" s="635">
        <v>261</v>
      </c>
      <c r="D273" s="687">
        <v>253</v>
      </c>
      <c r="E273" s="1081">
        <f t="shared" ref="E273:E277" si="56">D273/C273</f>
        <v>0.96934865900383138</v>
      </c>
      <c r="F273" s="526"/>
      <c r="G273" s="501"/>
      <c r="H273" s="501"/>
      <c r="I273" s="526"/>
      <c r="J273" s="501"/>
      <c r="K273" s="501"/>
      <c r="L273" s="526"/>
      <c r="M273" s="1079"/>
    </row>
    <row r="274" spans="1:13">
      <c r="A274" s="1330"/>
      <c r="B274" s="768" t="s">
        <v>259</v>
      </c>
      <c r="C274" s="635">
        <v>2113</v>
      </c>
      <c r="D274" s="687">
        <v>1988</v>
      </c>
      <c r="E274" s="1081">
        <f t="shared" si="56"/>
        <v>0.94084240416469478</v>
      </c>
      <c r="F274" s="526"/>
      <c r="G274" s="501"/>
      <c r="H274" s="501"/>
      <c r="I274" s="526"/>
      <c r="J274" s="501"/>
      <c r="K274" s="501"/>
      <c r="L274" s="526"/>
      <c r="M274" s="1079"/>
    </row>
    <row r="275" spans="1:13">
      <c r="A275" s="1330"/>
      <c r="B275" s="768" t="s">
        <v>235</v>
      </c>
      <c r="C275" s="635">
        <v>2006</v>
      </c>
      <c r="D275" s="687">
        <v>1885</v>
      </c>
      <c r="E275" s="1081">
        <f t="shared" si="56"/>
        <v>0.9396809571286141</v>
      </c>
      <c r="F275" s="526"/>
      <c r="G275" s="501"/>
      <c r="H275" s="501"/>
      <c r="I275" s="526"/>
      <c r="J275" s="501"/>
      <c r="K275" s="501"/>
      <c r="L275" s="526"/>
      <c r="M275" s="1079"/>
    </row>
    <row r="276" spans="1:13">
      <c r="A276" s="1330"/>
      <c r="B276" s="768" t="s">
        <v>236</v>
      </c>
      <c r="C276" s="635">
        <v>474</v>
      </c>
      <c r="D276" s="687">
        <v>445</v>
      </c>
      <c r="E276" s="862">
        <f t="shared" si="56"/>
        <v>0.93881856540084385</v>
      </c>
      <c r="F276" s="526"/>
      <c r="G276" s="501"/>
      <c r="H276" s="501"/>
      <c r="I276" s="526"/>
      <c r="J276" s="501"/>
      <c r="K276" s="501"/>
      <c r="L276" s="526"/>
    </row>
    <row r="277" spans="1:13" ht="13.5" thickBot="1">
      <c r="A277" s="1331"/>
      <c r="B277" s="769" t="s">
        <v>72</v>
      </c>
      <c r="C277" s="637">
        <f>C271</f>
        <v>2480</v>
      </c>
      <c r="D277" s="682">
        <f>D271</f>
        <v>2330</v>
      </c>
      <c r="E277" s="862">
        <f t="shared" si="56"/>
        <v>0.93951612903225812</v>
      </c>
      <c r="F277" s="519"/>
      <c r="G277" s="767"/>
      <c r="H277" s="767"/>
      <c r="I277" s="519"/>
      <c r="J277" s="767"/>
      <c r="K277" s="767"/>
      <c r="L277" s="519"/>
    </row>
    <row r="278" spans="1:13">
      <c r="A278" s="1329" t="s">
        <v>226</v>
      </c>
      <c r="B278" s="770" t="s">
        <v>256</v>
      </c>
      <c r="C278" s="684">
        <v>802</v>
      </c>
      <c r="D278" s="685">
        <v>704</v>
      </c>
      <c r="E278" s="861">
        <f>D278/C278</f>
        <v>0.87780548628428923</v>
      </c>
      <c r="F278" s="501"/>
      <c r="G278" s="501"/>
      <c r="H278" s="501"/>
      <c r="I278" s="501"/>
      <c r="J278" s="501"/>
      <c r="K278" s="501"/>
      <c r="L278" s="501"/>
    </row>
    <row r="279" spans="1:13">
      <c r="A279" s="1330"/>
      <c r="B279" s="768" t="s">
        <v>257</v>
      </c>
      <c r="C279" s="635">
        <v>17</v>
      </c>
      <c r="D279" s="687">
        <v>13</v>
      </c>
      <c r="E279" s="862">
        <f>D279/C279</f>
        <v>0.76470588235294112</v>
      </c>
      <c r="F279" s="526"/>
      <c r="G279" s="501"/>
      <c r="H279" s="501"/>
      <c r="I279" s="526"/>
      <c r="J279" s="501"/>
      <c r="K279" s="501"/>
      <c r="L279" s="526"/>
    </row>
    <row r="280" spans="1:13">
      <c r="A280" s="1330"/>
      <c r="B280" s="768" t="s">
        <v>258</v>
      </c>
      <c r="C280" s="635">
        <v>48</v>
      </c>
      <c r="D280" s="687">
        <v>41</v>
      </c>
      <c r="E280" s="862">
        <f t="shared" ref="E280:E284" si="57">D280/C280</f>
        <v>0.85416666666666663</v>
      </c>
      <c r="F280" s="526"/>
      <c r="G280" s="501"/>
      <c r="H280" s="501"/>
      <c r="I280" s="526"/>
      <c r="J280" s="501"/>
      <c r="K280" s="501"/>
      <c r="L280" s="526"/>
    </row>
    <row r="281" spans="1:13">
      <c r="A281" s="1330"/>
      <c r="B281" s="768" t="s">
        <v>259</v>
      </c>
      <c r="C281" s="635">
        <v>737</v>
      </c>
      <c r="D281" s="687">
        <v>650</v>
      </c>
      <c r="E281" s="862">
        <f t="shared" si="57"/>
        <v>0.88195386702849388</v>
      </c>
      <c r="F281" s="526"/>
      <c r="G281" s="501"/>
      <c r="H281" s="501"/>
      <c r="I281" s="526"/>
      <c r="J281" s="501"/>
      <c r="K281" s="501"/>
      <c r="L281" s="526"/>
    </row>
    <row r="282" spans="1:13">
      <c r="A282" s="1330"/>
      <c r="B282" s="768" t="s">
        <v>235</v>
      </c>
      <c r="C282" s="635">
        <v>659</v>
      </c>
      <c r="D282" s="687">
        <v>582</v>
      </c>
      <c r="E282" s="862">
        <f t="shared" si="57"/>
        <v>0.88315629742033386</v>
      </c>
      <c r="F282" s="526"/>
      <c r="G282" s="501"/>
      <c r="H282" s="501"/>
      <c r="I282" s="526"/>
      <c r="J282" s="501"/>
      <c r="K282" s="501"/>
      <c r="L282" s="526"/>
    </row>
    <row r="283" spans="1:13">
      <c r="A283" s="1330"/>
      <c r="B283" s="768" t="s">
        <v>236</v>
      </c>
      <c r="C283" s="635">
        <v>143</v>
      </c>
      <c r="D283" s="687">
        <v>122</v>
      </c>
      <c r="E283" s="862">
        <f t="shared" si="57"/>
        <v>0.85314685314685312</v>
      </c>
      <c r="F283" s="526"/>
      <c r="G283" s="501"/>
      <c r="H283" s="501"/>
      <c r="I283" s="526"/>
      <c r="J283" s="501"/>
      <c r="K283" s="501"/>
      <c r="L283" s="526"/>
    </row>
    <row r="284" spans="1:13" ht="13.5" thickBot="1">
      <c r="A284" s="1331"/>
      <c r="B284" s="769" t="s">
        <v>72</v>
      </c>
      <c r="C284" s="658">
        <f>C278</f>
        <v>802</v>
      </c>
      <c r="D284" s="667">
        <f>D278</f>
        <v>704</v>
      </c>
      <c r="E284" s="863">
        <f t="shared" si="57"/>
        <v>0.87780548628428923</v>
      </c>
      <c r="F284" s="519"/>
      <c r="G284" s="767"/>
      <c r="H284" s="767"/>
      <c r="I284" s="519"/>
      <c r="J284" s="767"/>
      <c r="K284" s="767"/>
      <c r="L284" s="519"/>
    </row>
    <row r="285" spans="1:13">
      <c r="A285" s="1335" t="s">
        <v>72</v>
      </c>
      <c r="B285" s="770" t="s">
        <v>256</v>
      </c>
      <c r="C285" s="684">
        <f>SUM(C271,C278)</f>
        <v>3282</v>
      </c>
      <c r="D285" s="685">
        <f>SUM(D271,D278)</f>
        <v>3034</v>
      </c>
      <c r="E285" s="861">
        <f>D285/C285</f>
        <v>0.92443631931748937</v>
      </c>
      <c r="F285" s="526"/>
      <c r="G285" s="501"/>
      <c r="H285" s="501"/>
      <c r="I285" s="526"/>
      <c r="J285" s="501"/>
      <c r="K285" s="501"/>
      <c r="L285" s="526"/>
    </row>
    <row r="286" spans="1:13">
      <c r="A286" s="1320"/>
      <c r="B286" s="768" t="s">
        <v>257</v>
      </c>
      <c r="C286" s="689">
        <f t="shared" ref="C286:D290" si="58">SUM(C272,C279)</f>
        <v>123</v>
      </c>
      <c r="D286" s="687">
        <f t="shared" si="58"/>
        <v>102</v>
      </c>
      <c r="E286" s="862">
        <f t="shared" ref="E286:E291" si="59">D286/C286</f>
        <v>0.82926829268292679</v>
      </c>
      <c r="F286" s="526"/>
      <c r="G286" s="501"/>
      <c r="H286" s="501"/>
      <c r="I286" s="526"/>
      <c r="J286" s="501"/>
      <c r="K286" s="501"/>
      <c r="L286" s="526"/>
    </row>
    <row r="287" spans="1:13">
      <c r="A287" s="1320"/>
      <c r="B287" s="768" t="s">
        <v>258</v>
      </c>
      <c r="C287" s="689">
        <f t="shared" si="58"/>
        <v>309</v>
      </c>
      <c r="D287" s="687">
        <f t="shared" si="58"/>
        <v>294</v>
      </c>
      <c r="E287" s="862">
        <f t="shared" si="59"/>
        <v>0.95145631067961167</v>
      </c>
      <c r="F287" s="526"/>
      <c r="G287" s="501"/>
      <c r="H287" s="501"/>
      <c r="I287" s="526"/>
      <c r="J287" s="501"/>
      <c r="K287" s="501"/>
      <c r="L287" s="526"/>
    </row>
    <row r="288" spans="1:13">
      <c r="A288" s="1320"/>
      <c r="B288" s="768" t="s">
        <v>259</v>
      </c>
      <c r="C288" s="689">
        <f t="shared" si="58"/>
        <v>2850</v>
      </c>
      <c r="D288" s="687">
        <f t="shared" si="58"/>
        <v>2638</v>
      </c>
      <c r="E288" s="862">
        <f t="shared" si="59"/>
        <v>0.92561403508771933</v>
      </c>
      <c r="F288" s="526"/>
      <c r="G288" s="501"/>
      <c r="H288" s="501"/>
      <c r="I288" s="526"/>
      <c r="J288" s="501"/>
      <c r="K288" s="501"/>
      <c r="L288" s="526"/>
    </row>
    <row r="289" spans="1:13">
      <c r="A289" s="1320"/>
      <c r="B289" s="768" t="s">
        <v>235</v>
      </c>
      <c r="C289" s="689">
        <f t="shared" si="58"/>
        <v>2665</v>
      </c>
      <c r="D289" s="687">
        <f t="shared" si="58"/>
        <v>2467</v>
      </c>
      <c r="E289" s="862">
        <f t="shared" si="59"/>
        <v>0.92570356472795501</v>
      </c>
      <c r="F289" s="526"/>
      <c r="G289" s="501"/>
      <c r="H289" s="501"/>
      <c r="I289" s="526"/>
      <c r="J289" s="501"/>
      <c r="K289" s="501"/>
      <c r="L289" s="526"/>
    </row>
    <row r="290" spans="1:13">
      <c r="A290" s="1320"/>
      <c r="B290" s="768" t="s">
        <v>236</v>
      </c>
      <c r="C290" s="689">
        <f t="shared" si="58"/>
        <v>617</v>
      </c>
      <c r="D290" s="687">
        <f t="shared" si="58"/>
        <v>567</v>
      </c>
      <c r="E290" s="862">
        <f t="shared" si="59"/>
        <v>0.91896272285251213</v>
      </c>
      <c r="F290" s="526"/>
      <c r="G290" s="501"/>
      <c r="H290" s="1010"/>
      <c r="I290" s="965"/>
      <c r="J290" s="1010"/>
      <c r="K290" s="1010"/>
      <c r="L290" s="965"/>
      <c r="M290" s="40"/>
    </row>
    <row r="291" spans="1:13" ht="13.5" thickBot="1">
      <c r="A291" s="1322"/>
      <c r="B291" s="769" t="s">
        <v>72</v>
      </c>
      <c r="C291" s="864">
        <f>SUM(C277,C284)</f>
        <v>3282</v>
      </c>
      <c r="D291" s="682">
        <f t="shared" ref="D291" si="60">SUM(D277,D284)</f>
        <v>3034</v>
      </c>
      <c r="E291" s="865">
        <f t="shared" si="59"/>
        <v>0.92443631931748937</v>
      </c>
      <c r="F291" s="519"/>
      <c r="G291" s="767"/>
      <c r="H291" s="969"/>
      <c r="I291" s="961"/>
      <c r="J291" s="969"/>
      <c r="K291" s="969"/>
      <c r="L291" s="961"/>
      <c r="M291" s="40"/>
    </row>
    <row r="292" spans="1:13" ht="28.5" customHeight="1">
      <c r="A292" s="1367" t="s">
        <v>490</v>
      </c>
      <c r="B292" s="1367"/>
      <c r="C292" s="1367"/>
      <c r="D292" s="1367"/>
      <c r="E292" s="1367"/>
      <c r="F292" s="1367"/>
      <c r="G292" s="1367"/>
      <c r="H292" s="971"/>
      <c r="I292" s="971"/>
      <c r="J292" s="971"/>
      <c r="K292" s="971"/>
      <c r="L292" s="971"/>
      <c r="M292" s="40"/>
    </row>
    <row r="293" spans="1:13">
      <c r="A293" s="911"/>
      <c r="B293" s="911"/>
      <c r="C293" s="92"/>
      <c r="D293" s="92"/>
      <c r="E293" s="92"/>
      <c r="F293" s="92"/>
      <c r="G293" s="92"/>
      <c r="H293" s="967"/>
      <c r="I293" s="967"/>
      <c r="J293" s="967"/>
      <c r="K293" s="967"/>
      <c r="L293" s="967"/>
      <c r="M293" s="40"/>
    </row>
    <row r="294" spans="1:13" ht="13.5" thickBot="1">
      <c r="A294" s="911"/>
      <c r="B294" s="911"/>
      <c r="C294" s="92"/>
      <c r="D294" s="92"/>
      <c r="E294" s="92"/>
      <c r="F294" s="92"/>
      <c r="G294" s="92"/>
      <c r="H294" s="967"/>
      <c r="I294" s="967"/>
      <c r="J294" s="967"/>
      <c r="K294" s="967"/>
      <c r="L294" s="967"/>
      <c r="M294" s="40"/>
    </row>
    <row r="295" spans="1:13" ht="26.25" thickBot="1">
      <c r="A295" s="101" t="s">
        <v>305</v>
      </c>
      <c r="B295" s="594"/>
      <c r="C295" s="1379" t="s">
        <v>37</v>
      </c>
      <c r="D295" s="1162"/>
      <c r="E295" s="1162"/>
      <c r="F295" s="1162"/>
      <c r="G295" s="1163"/>
      <c r="H295" s="978"/>
      <c r="I295" s="978"/>
      <c r="J295" s="978"/>
      <c r="K295" s="978"/>
      <c r="L295" s="978"/>
      <c r="M295" s="40"/>
    </row>
    <row r="296" spans="1:13">
      <c r="A296" s="790"/>
      <c r="B296" s="1380" t="s">
        <v>252</v>
      </c>
      <c r="C296" s="1373" t="s">
        <v>32</v>
      </c>
      <c r="D296" s="1373" t="s">
        <v>242</v>
      </c>
      <c r="E296" s="1373"/>
      <c r="F296" s="1373" t="s">
        <v>491</v>
      </c>
      <c r="G296" s="1374"/>
      <c r="H296" s="978"/>
      <c r="I296" s="978"/>
      <c r="J296" s="978"/>
      <c r="K296" s="978"/>
      <c r="L296" s="978"/>
      <c r="M296" s="40"/>
    </row>
    <row r="297" spans="1:13">
      <c r="A297" s="912"/>
      <c r="B297" s="1381"/>
      <c r="C297" s="1384"/>
      <c r="D297" s="1375" t="s">
        <v>235</v>
      </c>
      <c r="E297" s="1375" t="s">
        <v>236</v>
      </c>
      <c r="F297" s="1375" t="s">
        <v>235</v>
      </c>
      <c r="G297" s="1377" t="s">
        <v>236</v>
      </c>
      <c r="H297" s="964"/>
      <c r="I297" s="964"/>
      <c r="J297" s="964"/>
      <c r="K297" s="964"/>
      <c r="L297" s="964"/>
      <c r="M297" s="40"/>
    </row>
    <row r="298" spans="1:13" ht="13.5" thickBot="1">
      <c r="A298" s="945"/>
      <c r="B298" s="1382"/>
      <c r="C298" s="1376"/>
      <c r="D298" s="1376"/>
      <c r="E298" s="1376"/>
      <c r="F298" s="1376"/>
      <c r="G298" s="1378"/>
      <c r="H298" s="964"/>
      <c r="I298" s="964"/>
      <c r="J298" s="964"/>
      <c r="K298" s="964"/>
      <c r="L298" s="964"/>
      <c r="M298" s="40"/>
    </row>
    <row r="299" spans="1:13" ht="25.5">
      <c r="A299" s="1335" t="s">
        <v>225</v>
      </c>
      <c r="B299" s="771" t="s">
        <v>306</v>
      </c>
      <c r="C299" s="866" t="s">
        <v>42</v>
      </c>
      <c r="D299" s="867">
        <v>2006</v>
      </c>
      <c r="E299" s="868">
        <v>474</v>
      </c>
      <c r="F299" s="868" t="s">
        <v>91</v>
      </c>
      <c r="G299" s="869" t="s">
        <v>91</v>
      </c>
      <c r="H299" s="963"/>
      <c r="I299" s="963"/>
      <c r="J299" s="963"/>
      <c r="K299" s="963"/>
      <c r="L299" s="963"/>
      <c r="M299" s="40"/>
    </row>
    <row r="300" spans="1:13">
      <c r="A300" s="1320"/>
      <c r="B300" s="772" t="s">
        <v>307</v>
      </c>
      <c r="C300" s="870" t="s">
        <v>42</v>
      </c>
      <c r="D300" s="870">
        <v>118</v>
      </c>
      <c r="E300" s="870">
        <v>2</v>
      </c>
      <c r="F300" s="871" t="s">
        <v>91</v>
      </c>
      <c r="G300" s="872" t="s">
        <v>91</v>
      </c>
      <c r="H300" s="517"/>
      <c r="I300" s="517"/>
      <c r="J300" s="517"/>
      <c r="K300" s="517"/>
      <c r="L300" s="517"/>
    </row>
    <row r="301" spans="1:13" ht="38.25">
      <c r="A301" s="1320"/>
      <c r="B301" s="772" t="s">
        <v>308</v>
      </c>
      <c r="C301" s="870" t="s">
        <v>42</v>
      </c>
      <c r="D301" s="870">
        <v>118</v>
      </c>
      <c r="E301" s="870">
        <v>2</v>
      </c>
      <c r="F301" s="871" t="s">
        <v>91</v>
      </c>
      <c r="G301" s="872" t="s">
        <v>91</v>
      </c>
      <c r="H301" s="517"/>
      <c r="I301" s="517"/>
      <c r="J301" s="517"/>
      <c r="K301" s="517"/>
      <c r="L301" s="517"/>
    </row>
    <row r="302" spans="1:13" ht="51">
      <c r="A302" s="1383"/>
      <c r="B302" s="800" t="s">
        <v>309</v>
      </c>
      <c r="C302" s="876" t="s">
        <v>42</v>
      </c>
      <c r="D302" s="876">
        <v>88</v>
      </c>
      <c r="E302" s="876">
        <v>1</v>
      </c>
      <c r="F302" s="877" t="s">
        <v>91</v>
      </c>
      <c r="G302" s="878" t="s">
        <v>91</v>
      </c>
      <c r="H302" s="973"/>
      <c r="I302" s="973"/>
      <c r="J302" s="973"/>
      <c r="K302" s="973"/>
      <c r="L302" s="973"/>
      <c r="M302" s="40"/>
    </row>
    <row r="303" spans="1:13" ht="25.5">
      <c r="A303" s="1320"/>
      <c r="B303" s="772" t="s">
        <v>310</v>
      </c>
      <c r="C303" s="870" t="s">
        <v>44</v>
      </c>
      <c r="D303" s="693">
        <f>D301/D300</f>
        <v>1</v>
      </c>
      <c r="E303" s="693">
        <f>E301/E300</f>
        <v>1</v>
      </c>
      <c r="F303" s="871" t="s">
        <v>91</v>
      </c>
      <c r="G303" s="872" t="s">
        <v>91</v>
      </c>
      <c r="H303" s="964"/>
      <c r="I303" s="964"/>
      <c r="J303" s="964"/>
      <c r="K303" s="964"/>
      <c r="L303" s="964"/>
      <c r="M303" s="40"/>
    </row>
    <row r="304" spans="1:13" ht="26.25" thickBot="1">
      <c r="A304" s="1322"/>
      <c r="B304" s="773" t="s">
        <v>311</v>
      </c>
      <c r="C304" s="873" t="s">
        <v>44</v>
      </c>
      <c r="D304" s="694">
        <f>88/110</f>
        <v>0.8</v>
      </c>
      <c r="E304" s="694">
        <f>1/1</f>
        <v>1</v>
      </c>
      <c r="F304" s="874" t="s">
        <v>91</v>
      </c>
      <c r="G304" s="875" t="s">
        <v>91</v>
      </c>
      <c r="H304" s="517"/>
      <c r="I304" s="517"/>
      <c r="J304" s="517"/>
      <c r="K304" s="517"/>
      <c r="L304" s="517"/>
    </row>
    <row r="305" spans="1:12">
      <c r="A305" s="1335" t="s">
        <v>226</v>
      </c>
      <c r="B305" s="775" t="s">
        <v>306</v>
      </c>
      <c r="C305" s="866" t="s">
        <v>42</v>
      </c>
      <c r="D305" s="867">
        <v>659</v>
      </c>
      <c r="E305" s="868">
        <v>143</v>
      </c>
      <c r="F305" s="868">
        <v>986</v>
      </c>
      <c r="G305" s="869">
        <v>117</v>
      </c>
      <c r="H305" s="964"/>
      <c r="I305" s="964"/>
      <c r="J305" s="964"/>
      <c r="K305" s="964"/>
      <c r="L305" s="964"/>
    </row>
    <row r="306" spans="1:12">
      <c r="A306" s="1320"/>
      <c r="B306" s="772" t="s">
        <v>307</v>
      </c>
      <c r="C306" s="870" t="s">
        <v>42</v>
      </c>
      <c r="D306" s="870">
        <v>26</v>
      </c>
      <c r="E306" s="870">
        <v>1</v>
      </c>
      <c r="F306" s="871">
        <v>0</v>
      </c>
      <c r="G306" s="872">
        <v>0</v>
      </c>
      <c r="H306" s="964"/>
      <c r="I306" s="964"/>
      <c r="J306" s="964"/>
      <c r="K306" s="964"/>
      <c r="L306" s="964"/>
    </row>
    <row r="307" spans="1:12" ht="38.25">
      <c r="A307" s="1320"/>
      <c r="B307" s="772" t="s">
        <v>308</v>
      </c>
      <c r="C307" s="870" t="s">
        <v>42</v>
      </c>
      <c r="D307" s="870">
        <v>26</v>
      </c>
      <c r="E307" s="870">
        <v>1</v>
      </c>
      <c r="F307" s="871">
        <v>0</v>
      </c>
      <c r="G307" s="872">
        <v>0</v>
      </c>
      <c r="H307" s="964"/>
      <c r="I307" s="964"/>
      <c r="J307" s="964"/>
      <c r="K307" s="964"/>
      <c r="L307" s="964"/>
    </row>
    <row r="308" spans="1:12" ht="51">
      <c r="A308" s="1383"/>
      <c r="B308" s="800" t="s">
        <v>309</v>
      </c>
      <c r="C308" s="876" t="s">
        <v>42</v>
      </c>
      <c r="D308" s="876">
        <v>27</v>
      </c>
      <c r="E308" s="876">
        <v>0</v>
      </c>
      <c r="F308" s="877">
        <v>6</v>
      </c>
      <c r="G308" s="878">
        <v>0</v>
      </c>
      <c r="H308" s="973"/>
      <c r="I308" s="973"/>
      <c r="J308" s="973"/>
      <c r="K308" s="973"/>
      <c r="L308" s="973"/>
    </row>
    <row r="309" spans="1:12" ht="25.5">
      <c r="A309" s="1320"/>
      <c r="B309" s="772" t="s">
        <v>310</v>
      </c>
      <c r="C309" s="870" t="s">
        <v>44</v>
      </c>
      <c r="D309" s="693">
        <f>D307/D306</f>
        <v>1</v>
      </c>
      <c r="E309" s="693">
        <f t="shared" ref="E309" si="61">E307/E306</f>
        <v>1</v>
      </c>
      <c r="F309" s="693" t="s">
        <v>91</v>
      </c>
      <c r="G309" s="688" t="s">
        <v>91</v>
      </c>
      <c r="H309" s="964"/>
      <c r="I309" s="964"/>
      <c r="J309" s="964"/>
      <c r="K309" s="964"/>
      <c r="L309" s="964"/>
    </row>
    <row r="310" spans="1:12" ht="26.25" thickBot="1">
      <c r="A310" s="1322"/>
      <c r="B310" s="773" t="s">
        <v>311</v>
      </c>
      <c r="C310" s="873" t="s">
        <v>44</v>
      </c>
      <c r="D310" s="694">
        <f>27/37</f>
        <v>0.72972972972972971</v>
      </c>
      <c r="E310" s="694">
        <v>0</v>
      </c>
      <c r="F310" s="694">
        <f>6/16</f>
        <v>0.375</v>
      </c>
      <c r="G310" s="683" t="s">
        <v>91</v>
      </c>
      <c r="H310" s="964"/>
      <c r="I310" s="964"/>
      <c r="J310" s="964"/>
      <c r="K310" s="964"/>
      <c r="L310" s="964"/>
    </row>
    <row r="311" spans="1:12">
      <c r="A311" s="1335" t="s">
        <v>72</v>
      </c>
      <c r="B311" s="775" t="s">
        <v>306</v>
      </c>
      <c r="C311" s="866" t="s">
        <v>42</v>
      </c>
      <c r="D311" s="867">
        <v>2665</v>
      </c>
      <c r="E311" s="868">
        <v>617</v>
      </c>
      <c r="F311" s="868">
        <v>986</v>
      </c>
      <c r="G311" s="869">
        <v>117</v>
      </c>
      <c r="H311" s="964"/>
      <c r="I311" s="964"/>
      <c r="J311" s="964"/>
      <c r="K311" s="964"/>
      <c r="L311" s="964"/>
    </row>
    <row r="312" spans="1:12" ht="15" customHeight="1">
      <c r="A312" s="1320"/>
      <c r="B312" s="772" t="s">
        <v>307</v>
      </c>
      <c r="C312" s="870" t="s">
        <v>42</v>
      </c>
      <c r="D312" s="870">
        <v>144</v>
      </c>
      <c r="E312" s="870">
        <v>3</v>
      </c>
      <c r="F312" s="871">
        <v>0</v>
      </c>
      <c r="G312" s="872">
        <v>0</v>
      </c>
      <c r="H312" s="964"/>
      <c r="I312" s="964"/>
      <c r="J312" s="964"/>
      <c r="K312" s="964"/>
      <c r="L312" s="964"/>
    </row>
    <row r="313" spans="1:12" ht="38.25">
      <c r="A313" s="1320"/>
      <c r="B313" s="772" t="s">
        <v>308</v>
      </c>
      <c r="C313" s="870" t="s">
        <v>42</v>
      </c>
      <c r="D313" s="870">
        <v>144</v>
      </c>
      <c r="E313" s="870">
        <v>3</v>
      </c>
      <c r="F313" s="871">
        <v>0</v>
      </c>
      <c r="G313" s="872">
        <v>0</v>
      </c>
      <c r="H313" s="964"/>
      <c r="I313" s="964"/>
      <c r="J313" s="964"/>
      <c r="K313" s="964"/>
      <c r="L313" s="964"/>
    </row>
    <row r="314" spans="1:12" ht="51">
      <c r="A314" s="1383"/>
      <c r="B314" s="800" t="s">
        <v>309</v>
      </c>
      <c r="C314" s="876" t="s">
        <v>42</v>
      </c>
      <c r="D314" s="876">
        <v>115</v>
      </c>
      <c r="E314" s="876">
        <v>1</v>
      </c>
      <c r="F314" s="877">
        <v>6</v>
      </c>
      <c r="G314" s="878">
        <v>0</v>
      </c>
      <c r="H314" s="973"/>
      <c r="I314" s="973"/>
      <c r="J314" s="973"/>
      <c r="K314" s="973"/>
      <c r="L314" s="973"/>
    </row>
    <row r="315" spans="1:12" ht="25.5">
      <c r="A315" s="1320"/>
      <c r="B315" s="772" t="s">
        <v>310</v>
      </c>
      <c r="C315" s="870" t="s">
        <v>44</v>
      </c>
      <c r="D315" s="693">
        <f>D313/D312</f>
        <v>1</v>
      </c>
      <c r="E315" s="693">
        <f t="shared" ref="E315" si="62">E313/E312</f>
        <v>1</v>
      </c>
      <c r="F315" s="693" t="s">
        <v>91</v>
      </c>
      <c r="G315" s="688" t="s">
        <v>91</v>
      </c>
      <c r="H315" s="964"/>
      <c r="I315" s="964"/>
      <c r="J315" s="964"/>
      <c r="K315" s="964"/>
      <c r="L315" s="964"/>
    </row>
    <row r="316" spans="1:12" ht="26.25" thickBot="1">
      <c r="A316" s="1322"/>
      <c r="B316" s="773" t="s">
        <v>311</v>
      </c>
      <c r="C316" s="776" t="s">
        <v>44</v>
      </c>
      <c r="D316" s="774">
        <f>115/147</f>
        <v>0.78231292517006801</v>
      </c>
      <c r="E316" s="774">
        <v>1</v>
      </c>
      <c r="F316" s="774">
        <f>6/16</f>
        <v>0.375</v>
      </c>
      <c r="G316" s="500" t="s">
        <v>91</v>
      </c>
      <c r="H316" s="964"/>
      <c r="I316" s="964"/>
      <c r="J316" s="964"/>
      <c r="K316" s="964"/>
      <c r="L316" s="964"/>
    </row>
    <row r="317" spans="1:12">
      <c r="A317" s="911"/>
      <c r="B317" s="765"/>
      <c r="C317" s="92"/>
      <c r="D317" s="92"/>
      <c r="E317" s="92"/>
      <c r="F317" s="92"/>
      <c r="G317" s="517"/>
      <c r="H317" s="964"/>
      <c r="I317" s="964"/>
      <c r="J317" s="964"/>
      <c r="K317" s="964"/>
      <c r="L317" s="964"/>
    </row>
    <row r="318" spans="1:12" ht="13.5" thickBot="1">
      <c r="A318" s="911"/>
      <c r="B318" s="765"/>
      <c r="C318" s="92"/>
      <c r="D318" s="92"/>
      <c r="E318" s="92"/>
      <c r="F318" s="92"/>
      <c r="G318" s="964"/>
      <c r="H318" s="964"/>
      <c r="I318" s="964"/>
      <c r="J318" s="964"/>
      <c r="K318" s="964"/>
      <c r="L318" s="964"/>
    </row>
    <row r="319" spans="1:12" ht="25.5">
      <c r="A319" s="801" t="s">
        <v>312</v>
      </c>
      <c r="B319" s="801"/>
      <c r="C319" s="1178" t="s">
        <v>37</v>
      </c>
      <c r="D319" s="1179"/>
      <c r="E319" s="1179"/>
      <c r="F319" s="1179"/>
      <c r="G319" s="969"/>
      <c r="H319" s="969"/>
      <c r="I319" s="969"/>
      <c r="J319" s="969"/>
      <c r="K319" s="969"/>
      <c r="L319" s="969"/>
    </row>
    <row r="320" spans="1:12">
      <c r="A320" s="101"/>
      <c r="B320" s="1385" t="s">
        <v>252</v>
      </c>
      <c r="C320" s="1186" t="s">
        <v>313</v>
      </c>
      <c r="D320" s="1187"/>
      <c r="E320" s="1187" t="s">
        <v>314</v>
      </c>
      <c r="F320" s="1387"/>
      <c r="G320" s="969"/>
      <c r="H320" s="969"/>
      <c r="I320" s="969"/>
      <c r="J320" s="969"/>
      <c r="K320" s="969"/>
      <c r="L320" s="969"/>
    </row>
    <row r="321" spans="1:12" ht="13.5" thickBot="1">
      <c r="A321" s="911"/>
      <c r="B321" s="1386"/>
      <c r="C321" s="645" t="s">
        <v>315</v>
      </c>
      <c r="D321" s="695" t="s">
        <v>236</v>
      </c>
      <c r="E321" s="695" t="s">
        <v>315</v>
      </c>
      <c r="F321" s="1076" t="s">
        <v>236</v>
      </c>
      <c r="G321" s="964"/>
      <c r="H321" s="964"/>
      <c r="I321" s="964"/>
      <c r="J321" s="964"/>
      <c r="K321" s="964"/>
      <c r="L321" s="34"/>
    </row>
    <row r="322" spans="1:12">
      <c r="A322" s="1358" t="s">
        <v>225</v>
      </c>
      <c r="B322" s="946" t="s">
        <v>316</v>
      </c>
      <c r="C322" s="879" t="s">
        <v>317</v>
      </c>
      <c r="D322" s="880">
        <v>474</v>
      </c>
      <c r="E322" s="880" t="s">
        <v>91</v>
      </c>
      <c r="F322" s="1077" t="s">
        <v>91</v>
      </c>
      <c r="G322" s="963"/>
      <c r="H322" s="963"/>
      <c r="I322" s="963"/>
      <c r="J322" s="963"/>
      <c r="K322" s="963"/>
      <c r="L322" s="34"/>
    </row>
    <row r="323" spans="1:12">
      <c r="A323" s="1359"/>
      <c r="B323" s="947" t="s">
        <v>318</v>
      </c>
      <c r="C323" s="890">
        <v>2006</v>
      </c>
      <c r="D323" s="891" t="s">
        <v>317</v>
      </c>
      <c r="E323" s="891" t="s">
        <v>91</v>
      </c>
      <c r="F323" s="1078" t="s">
        <v>91</v>
      </c>
      <c r="G323" s="964"/>
      <c r="H323" s="964"/>
      <c r="I323" s="964"/>
      <c r="J323" s="964"/>
      <c r="K323" s="964"/>
      <c r="L323" s="34"/>
    </row>
    <row r="324" spans="1:12">
      <c r="A324" s="1359"/>
      <c r="B324" s="947" t="s">
        <v>319</v>
      </c>
      <c r="C324" s="890">
        <v>2006</v>
      </c>
      <c r="D324" s="891">
        <v>474</v>
      </c>
      <c r="E324" s="891" t="s">
        <v>91</v>
      </c>
      <c r="F324" s="1078" t="s">
        <v>91</v>
      </c>
      <c r="G324" s="964"/>
      <c r="H324" s="964"/>
      <c r="I324" s="964"/>
      <c r="J324" s="964"/>
      <c r="K324" s="964"/>
      <c r="L324" s="34"/>
    </row>
    <row r="325" spans="1:12">
      <c r="A325" s="1359"/>
      <c r="B325" s="947" t="s">
        <v>320</v>
      </c>
      <c r="C325" s="890">
        <v>2006</v>
      </c>
      <c r="D325" s="891">
        <v>474</v>
      </c>
      <c r="E325" s="891" t="s">
        <v>91</v>
      </c>
      <c r="F325" s="892" t="s">
        <v>91</v>
      </c>
      <c r="G325" s="92"/>
      <c r="H325" s="92"/>
      <c r="I325" s="92"/>
      <c r="J325" s="92"/>
      <c r="K325" s="92"/>
    </row>
    <row r="326" spans="1:12">
      <c r="A326" s="1359"/>
      <c r="B326" s="947" t="s">
        <v>321</v>
      </c>
      <c r="C326" s="890">
        <v>2006</v>
      </c>
      <c r="D326" s="891">
        <v>474</v>
      </c>
      <c r="E326" s="891" t="s">
        <v>91</v>
      </c>
      <c r="F326" s="892" t="s">
        <v>91</v>
      </c>
      <c r="G326" s="92"/>
      <c r="H326" s="92"/>
      <c r="I326" s="92"/>
      <c r="J326" s="92"/>
      <c r="K326" s="92"/>
    </row>
    <row r="327" spans="1:12">
      <c r="A327" s="1359"/>
      <c r="B327" s="947" t="s">
        <v>322</v>
      </c>
      <c r="C327" s="890">
        <v>2006</v>
      </c>
      <c r="D327" s="891">
        <v>474</v>
      </c>
      <c r="E327" s="891" t="s">
        <v>91</v>
      </c>
      <c r="F327" s="892" t="s">
        <v>91</v>
      </c>
      <c r="G327" s="92"/>
      <c r="H327" s="92"/>
      <c r="I327" s="92"/>
      <c r="J327" s="92"/>
      <c r="K327" s="92"/>
    </row>
    <row r="328" spans="1:12" ht="26.25" thickBot="1">
      <c r="A328" s="1360"/>
      <c r="B328" s="948" t="s">
        <v>323</v>
      </c>
      <c r="C328" s="882">
        <v>1</v>
      </c>
      <c r="D328" s="883">
        <v>1</v>
      </c>
      <c r="E328" s="883" t="s">
        <v>91</v>
      </c>
      <c r="F328" s="884" t="s">
        <v>91</v>
      </c>
      <c r="G328" s="92"/>
      <c r="H328" s="92"/>
      <c r="I328" s="92"/>
      <c r="J328" s="92"/>
      <c r="K328" s="92"/>
    </row>
    <row r="329" spans="1:12">
      <c r="A329" s="1358" t="s">
        <v>226</v>
      </c>
      <c r="B329" s="949" t="s">
        <v>316</v>
      </c>
      <c r="C329" s="879" t="s">
        <v>317</v>
      </c>
      <c r="D329" s="880">
        <v>143</v>
      </c>
      <c r="E329" s="880" t="s">
        <v>317</v>
      </c>
      <c r="F329" s="881">
        <v>117</v>
      </c>
      <c r="G329" s="92"/>
      <c r="H329" s="92"/>
      <c r="I329" s="92"/>
      <c r="J329" s="92"/>
      <c r="K329" s="92"/>
    </row>
    <row r="330" spans="1:12">
      <c r="A330" s="1359"/>
      <c r="B330" s="947" t="s">
        <v>318</v>
      </c>
      <c r="C330" s="890">
        <v>659</v>
      </c>
      <c r="D330" s="891" t="s">
        <v>317</v>
      </c>
      <c r="E330" s="891">
        <v>986</v>
      </c>
      <c r="F330" s="892" t="s">
        <v>317</v>
      </c>
      <c r="G330" s="92"/>
      <c r="H330" s="92"/>
      <c r="I330" s="92"/>
      <c r="J330" s="92"/>
      <c r="K330" s="92"/>
    </row>
    <row r="331" spans="1:12">
      <c r="A331" s="1359"/>
      <c r="B331" s="947" t="s">
        <v>319</v>
      </c>
      <c r="C331" s="890">
        <v>659</v>
      </c>
      <c r="D331" s="891">
        <v>143</v>
      </c>
      <c r="E331" s="891">
        <v>986</v>
      </c>
      <c r="F331" s="892">
        <v>117</v>
      </c>
      <c r="G331" s="92"/>
      <c r="H331" s="92"/>
      <c r="I331" s="92"/>
      <c r="J331" s="92"/>
      <c r="K331" s="92"/>
    </row>
    <row r="332" spans="1:12">
      <c r="A332" s="1359"/>
      <c r="B332" s="947" t="s">
        <v>320</v>
      </c>
      <c r="C332" s="890">
        <v>659</v>
      </c>
      <c r="D332" s="891">
        <v>143</v>
      </c>
      <c r="E332" s="891">
        <v>986</v>
      </c>
      <c r="F332" s="892">
        <v>117</v>
      </c>
      <c r="G332" s="92"/>
      <c r="H332" s="92"/>
      <c r="I332" s="92"/>
      <c r="J332" s="92"/>
      <c r="K332" s="92"/>
    </row>
    <row r="333" spans="1:12">
      <c r="A333" s="1359"/>
      <c r="B333" s="947" t="s">
        <v>321</v>
      </c>
      <c r="C333" s="890">
        <v>659</v>
      </c>
      <c r="D333" s="891">
        <v>143</v>
      </c>
      <c r="E333" s="891">
        <v>986</v>
      </c>
      <c r="F333" s="892">
        <v>117</v>
      </c>
      <c r="G333" s="92"/>
      <c r="H333" s="92"/>
      <c r="I333" s="92"/>
      <c r="J333" s="92"/>
      <c r="K333" s="92"/>
    </row>
    <row r="334" spans="1:12">
      <c r="A334" s="1359"/>
      <c r="B334" s="947" t="s">
        <v>322</v>
      </c>
      <c r="C334" s="890">
        <v>659</v>
      </c>
      <c r="D334" s="891">
        <v>143</v>
      </c>
      <c r="E334" s="891">
        <v>986</v>
      </c>
      <c r="F334" s="892">
        <v>117</v>
      </c>
      <c r="G334" s="92"/>
      <c r="H334" s="92"/>
      <c r="I334" s="92"/>
      <c r="J334" s="92"/>
      <c r="K334" s="92"/>
    </row>
    <row r="335" spans="1:12" ht="26.25" thickBot="1">
      <c r="A335" s="1360"/>
      <c r="B335" s="948" t="s">
        <v>323</v>
      </c>
      <c r="C335" s="885">
        <v>1</v>
      </c>
      <c r="D335" s="886">
        <v>1</v>
      </c>
      <c r="E335" s="885">
        <v>1</v>
      </c>
      <c r="F335" s="887">
        <v>1</v>
      </c>
      <c r="G335" s="92"/>
      <c r="H335" s="92"/>
      <c r="I335" s="92"/>
      <c r="J335" s="92"/>
      <c r="K335" s="92"/>
    </row>
    <row r="336" spans="1:12">
      <c r="A336" s="1358" t="s">
        <v>72</v>
      </c>
      <c r="B336" s="949" t="s">
        <v>316</v>
      </c>
      <c r="C336" s="893" t="s">
        <v>317</v>
      </c>
      <c r="D336" s="894">
        <f>SUM(D322,D329)</f>
        <v>617</v>
      </c>
      <c r="E336" s="894">
        <f t="shared" ref="E336:F336" si="63">SUM(E322,E329)</f>
        <v>0</v>
      </c>
      <c r="F336" s="895">
        <f t="shared" si="63"/>
        <v>117</v>
      </c>
      <c r="G336" s="92"/>
      <c r="H336" s="92"/>
      <c r="I336" s="92"/>
      <c r="J336" s="92"/>
      <c r="K336" s="92"/>
    </row>
    <row r="337" spans="1:23">
      <c r="A337" s="1359"/>
      <c r="B337" s="947" t="s">
        <v>318</v>
      </c>
      <c r="C337" s="896">
        <f>SUM(C323,C330)</f>
        <v>2665</v>
      </c>
      <c r="D337" s="897">
        <f t="shared" ref="D337:F337" si="64">SUM(D323,D330)</f>
        <v>0</v>
      </c>
      <c r="E337" s="897">
        <f t="shared" si="64"/>
        <v>986</v>
      </c>
      <c r="F337" s="898">
        <f t="shared" si="64"/>
        <v>0</v>
      </c>
      <c r="G337" s="92"/>
      <c r="H337" s="92"/>
      <c r="I337" s="92"/>
      <c r="J337" s="92"/>
      <c r="K337" s="92"/>
    </row>
    <row r="338" spans="1:23">
      <c r="A338" s="1359"/>
      <c r="B338" s="947" t="s">
        <v>319</v>
      </c>
      <c r="C338" s="896">
        <f t="shared" ref="C338:F341" si="65">SUM(C324,C331)</f>
        <v>2665</v>
      </c>
      <c r="D338" s="897">
        <f t="shared" si="65"/>
        <v>617</v>
      </c>
      <c r="E338" s="897">
        <f t="shared" si="65"/>
        <v>986</v>
      </c>
      <c r="F338" s="898">
        <f t="shared" si="65"/>
        <v>117</v>
      </c>
      <c r="G338" s="92"/>
      <c r="H338" s="92"/>
      <c r="I338" s="92"/>
      <c r="J338" s="92"/>
      <c r="K338" s="92"/>
    </row>
    <row r="339" spans="1:23">
      <c r="A339" s="1359"/>
      <c r="B339" s="947" t="s">
        <v>320</v>
      </c>
      <c r="C339" s="896">
        <f t="shared" si="65"/>
        <v>2665</v>
      </c>
      <c r="D339" s="897">
        <f t="shared" si="65"/>
        <v>617</v>
      </c>
      <c r="E339" s="897">
        <f t="shared" si="65"/>
        <v>986</v>
      </c>
      <c r="F339" s="898">
        <f t="shared" si="65"/>
        <v>117</v>
      </c>
      <c r="G339" s="92"/>
      <c r="H339" s="92"/>
      <c r="I339" s="92"/>
      <c r="J339" s="92"/>
      <c r="K339" s="92"/>
    </row>
    <row r="340" spans="1:23">
      <c r="A340" s="1359"/>
      <c r="B340" s="947" t="s">
        <v>321</v>
      </c>
      <c r="C340" s="896">
        <f t="shared" si="65"/>
        <v>2665</v>
      </c>
      <c r="D340" s="897">
        <f t="shared" si="65"/>
        <v>617</v>
      </c>
      <c r="E340" s="897">
        <f t="shared" si="65"/>
        <v>986</v>
      </c>
      <c r="F340" s="898">
        <f t="shared" si="65"/>
        <v>117</v>
      </c>
      <c r="G340" s="92"/>
      <c r="H340" s="92"/>
      <c r="I340" s="92"/>
      <c r="J340" s="92"/>
      <c r="K340" s="92"/>
    </row>
    <row r="341" spans="1:23">
      <c r="A341" s="1359"/>
      <c r="B341" s="947" t="s">
        <v>322</v>
      </c>
      <c r="C341" s="896">
        <f t="shared" si="65"/>
        <v>2665</v>
      </c>
      <c r="D341" s="897">
        <f t="shared" si="65"/>
        <v>617</v>
      </c>
      <c r="E341" s="897">
        <f t="shared" si="65"/>
        <v>986</v>
      </c>
      <c r="F341" s="898">
        <f t="shared" si="65"/>
        <v>117</v>
      </c>
      <c r="G341" s="92"/>
      <c r="H341" s="92"/>
      <c r="I341" s="92"/>
      <c r="J341" s="92"/>
      <c r="K341" s="92"/>
    </row>
    <row r="342" spans="1:23" ht="26.25" thickBot="1">
      <c r="A342" s="1360"/>
      <c r="B342" s="948" t="s">
        <v>323</v>
      </c>
      <c r="C342" s="888">
        <v>1</v>
      </c>
      <c r="D342" s="889">
        <v>1</v>
      </c>
      <c r="E342" s="889">
        <v>1</v>
      </c>
      <c r="F342" s="831">
        <v>1</v>
      </c>
      <c r="G342" s="92"/>
      <c r="H342" s="92"/>
      <c r="I342" s="92"/>
      <c r="J342" s="92"/>
      <c r="K342" s="92"/>
    </row>
    <row r="343" spans="1:23">
      <c r="A343" s="911"/>
      <c r="B343" s="911"/>
      <c r="C343" s="911"/>
      <c r="D343" s="911"/>
      <c r="E343" s="911"/>
      <c r="F343" s="911"/>
      <c r="G343" s="92"/>
      <c r="H343" s="92"/>
      <c r="I343" s="92"/>
      <c r="J343" s="92"/>
      <c r="K343" s="92"/>
    </row>
    <row r="344" spans="1:23">
      <c r="A344" s="911"/>
      <c r="B344" s="911"/>
      <c r="C344" s="92"/>
      <c r="D344" s="92"/>
      <c r="E344" s="92"/>
      <c r="F344" s="92"/>
      <c r="G344" s="92"/>
      <c r="H344" s="92"/>
      <c r="I344" s="92"/>
      <c r="J344" s="92"/>
      <c r="K344" s="92"/>
      <c r="L344" s="92"/>
    </row>
    <row r="345" spans="1:23" ht="13.5" thickBot="1">
      <c r="A345" s="911"/>
      <c r="B345" s="911"/>
      <c r="C345" s="92"/>
      <c r="D345" s="92"/>
      <c r="E345" s="92"/>
      <c r="F345" s="92"/>
      <c r="G345" s="92"/>
      <c r="H345" s="92"/>
      <c r="I345" s="967"/>
      <c r="J345" s="967"/>
      <c r="K345" s="967"/>
      <c r="L345" s="967"/>
      <c r="M345" s="40"/>
    </row>
    <row r="346" spans="1:23" ht="39" thickBot="1">
      <c r="A346" s="802" t="s">
        <v>324</v>
      </c>
      <c r="B346" s="802"/>
      <c r="C346" s="1379" t="s">
        <v>37</v>
      </c>
      <c r="D346" s="1162"/>
      <c r="E346" s="1162"/>
      <c r="F346" s="1162"/>
      <c r="G346" s="1162"/>
      <c r="H346" s="1163"/>
      <c r="I346" s="969"/>
      <c r="J346" s="969"/>
      <c r="K346" s="969"/>
      <c r="L346" s="969"/>
      <c r="M346" s="42"/>
      <c r="N346" s="42"/>
      <c r="O346" s="42"/>
      <c r="P346" s="42"/>
      <c r="Q346" s="42"/>
      <c r="R346" s="34"/>
      <c r="S346" s="34"/>
      <c r="T346" s="34"/>
      <c r="U346" s="34"/>
      <c r="V346" s="34"/>
      <c r="W346" s="34"/>
    </row>
    <row r="347" spans="1:23">
      <c r="A347" s="101"/>
      <c r="B347" s="1362" t="s">
        <v>325</v>
      </c>
      <c r="C347" s="1231" t="s">
        <v>326</v>
      </c>
      <c r="D347" s="1127"/>
      <c r="E347" s="1127" t="s">
        <v>327</v>
      </c>
      <c r="F347" s="1127" t="s">
        <v>328</v>
      </c>
      <c r="G347" s="1127"/>
      <c r="H347" s="1143" t="s">
        <v>329</v>
      </c>
      <c r="I347" s="969"/>
      <c r="J347" s="969"/>
      <c r="K347" s="969"/>
      <c r="L347" s="969"/>
      <c r="M347" s="42"/>
      <c r="N347" s="43"/>
      <c r="O347" s="42"/>
      <c r="P347" s="42"/>
      <c r="Q347" s="43"/>
      <c r="R347" s="34"/>
      <c r="S347" s="34"/>
      <c r="T347" s="34"/>
      <c r="U347" s="34"/>
      <c r="V347" s="34"/>
      <c r="W347" s="34"/>
    </row>
    <row r="348" spans="1:23" ht="13.5" thickBot="1">
      <c r="A348" s="911"/>
      <c r="B348" s="1363"/>
      <c r="C348" s="838" t="s">
        <v>235</v>
      </c>
      <c r="D348" s="199" t="s">
        <v>236</v>
      </c>
      <c r="E348" s="1172"/>
      <c r="F348" s="199" t="s">
        <v>235</v>
      </c>
      <c r="G348" s="199" t="s">
        <v>236</v>
      </c>
      <c r="H348" s="1144"/>
      <c r="I348" s="963"/>
      <c r="J348" s="963"/>
      <c r="K348" s="963"/>
      <c r="L348" s="963"/>
      <c r="M348" s="44"/>
      <c r="N348" s="43"/>
      <c r="O348" s="44"/>
      <c r="P348" s="44"/>
      <c r="Q348" s="43"/>
      <c r="R348" s="34"/>
      <c r="S348" s="34"/>
      <c r="T348" s="34"/>
      <c r="U348" s="34"/>
      <c r="V348" s="34"/>
      <c r="W348" s="34"/>
    </row>
    <row r="349" spans="1:23">
      <c r="A349" s="1361" t="s">
        <v>225</v>
      </c>
      <c r="B349" s="777" t="s">
        <v>330</v>
      </c>
      <c r="C349" s="659">
        <v>2248</v>
      </c>
      <c r="D349" s="660">
        <v>541</v>
      </c>
      <c r="E349" s="660">
        <f>SUM(C349:D349)</f>
        <v>2789</v>
      </c>
      <c r="F349" s="660">
        <v>71167</v>
      </c>
      <c r="G349" s="660">
        <v>16333</v>
      </c>
      <c r="H349" s="655">
        <f>SUM(F349:G349)</f>
        <v>87500</v>
      </c>
      <c r="I349" s="963"/>
      <c r="J349" s="961"/>
      <c r="K349" s="961"/>
      <c r="L349" s="961"/>
      <c r="M349" s="39"/>
      <c r="N349" s="39"/>
      <c r="O349" s="39"/>
      <c r="P349" s="39"/>
      <c r="Q349" s="39"/>
      <c r="R349" s="34"/>
      <c r="S349" s="34"/>
      <c r="T349" s="34"/>
      <c r="U349" s="34"/>
      <c r="V349" s="34"/>
      <c r="W349" s="34"/>
    </row>
    <row r="350" spans="1:23">
      <c r="A350" s="1324"/>
      <c r="B350" s="778" t="s">
        <v>331</v>
      </c>
      <c r="C350" s="635">
        <v>548</v>
      </c>
      <c r="D350" s="111">
        <v>242</v>
      </c>
      <c r="E350" s="111">
        <f>SUM(C350:D350)</f>
        <v>790</v>
      </c>
      <c r="F350" s="111">
        <v>6244.6000000000167</v>
      </c>
      <c r="G350" s="111">
        <v>2877.3999999999996</v>
      </c>
      <c r="H350" s="642">
        <f t="shared" ref="H350:H356" si="66">SUM(F350:G350)</f>
        <v>9122.0000000000164</v>
      </c>
      <c r="I350" s="963"/>
      <c r="J350" s="965"/>
      <c r="K350" s="965"/>
      <c r="L350" s="965"/>
      <c r="M350" s="39"/>
      <c r="N350" s="39"/>
      <c r="O350" s="39"/>
      <c r="P350" s="39"/>
      <c r="Q350" s="39"/>
      <c r="R350" s="34"/>
      <c r="S350" s="34"/>
      <c r="T350" s="34"/>
      <c r="U350" s="34"/>
      <c r="V350" s="34"/>
      <c r="W350" s="34"/>
    </row>
    <row r="351" spans="1:23" ht="25.5">
      <c r="A351" s="1324"/>
      <c r="B351" s="778" t="s">
        <v>332</v>
      </c>
      <c r="C351" s="635">
        <v>2065</v>
      </c>
      <c r="D351" s="111">
        <v>486</v>
      </c>
      <c r="E351" s="111">
        <f t="shared" ref="E351:E355" si="67">SUM(C351:D351)</f>
        <v>2551</v>
      </c>
      <c r="F351" s="111">
        <v>4610</v>
      </c>
      <c r="G351" s="111">
        <v>1104</v>
      </c>
      <c r="H351" s="642">
        <f t="shared" si="66"/>
        <v>5714</v>
      </c>
      <c r="I351" s="963"/>
      <c r="J351" s="965"/>
      <c r="K351" s="965"/>
      <c r="L351" s="965"/>
      <c r="M351" s="39"/>
      <c r="N351" s="39"/>
      <c r="O351" s="39"/>
      <c r="P351" s="39"/>
      <c r="Q351" s="39"/>
      <c r="R351" s="34"/>
      <c r="S351" s="34"/>
      <c r="T351" s="34"/>
      <c r="U351" s="34"/>
      <c r="V351" s="34"/>
      <c r="W351" s="34"/>
    </row>
    <row r="352" spans="1:23">
      <c r="A352" s="1324"/>
      <c r="B352" s="778" t="s">
        <v>333</v>
      </c>
      <c r="C352" s="635">
        <v>2095</v>
      </c>
      <c r="D352" s="111">
        <v>497</v>
      </c>
      <c r="E352" s="111">
        <f t="shared" si="67"/>
        <v>2592</v>
      </c>
      <c r="F352" s="111">
        <v>2183</v>
      </c>
      <c r="G352" s="111">
        <v>518</v>
      </c>
      <c r="H352" s="642">
        <f t="shared" si="66"/>
        <v>2701</v>
      </c>
      <c r="I352" s="518"/>
      <c r="J352" s="526"/>
      <c r="K352" s="526"/>
      <c r="L352" s="526"/>
      <c r="M352" s="39"/>
      <c r="N352" s="39"/>
      <c r="O352" s="39"/>
      <c r="P352" s="39"/>
      <c r="Q352" s="39"/>
      <c r="R352" s="34"/>
      <c r="S352" s="34"/>
      <c r="T352" s="34"/>
      <c r="U352" s="34"/>
      <c r="V352" s="34"/>
      <c r="W352" s="34"/>
    </row>
    <row r="353" spans="1:23">
      <c r="A353" s="1324"/>
      <c r="B353" s="778" t="s">
        <v>334</v>
      </c>
      <c r="C353" s="635">
        <v>882</v>
      </c>
      <c r="D353" s="111">
        <v>221</v>
      </c>
      <c r="E353" s="111">
        <f t="shared" si="67"/>
        <v>1103</v>
      </c>
      <c r="F353" s="111">
        <v>2006</v>
      </c>
      <c r="G353" s="111">
        <v>476</v>
      </c>
      <c r="H353" s="642">
        <f t="shared" si="66"/>
        <v>2482</v>
      </c>
      <c r="I353" s="518"/>
      <c r="J353" s="526"/>
      <c r="K353" s="526"/>
      <c r="L353" s="526"/>
      <c r="M353" s="39"/>
      <c r="N353" s="39"/>
      <c r="O353" s="39"/>
      <c r="P353" s="39"/>
      <c r="Q353" s="39"/>
      <c r="R353" s="34"/>
      <c r="S353" s="34"/>
      <c r="T353" s="34"/>
      <c r="U353" s="34"/>
      <c r="V353" s="34"/>
      <c r="W353" s="34"/>
    </row>
    <row r="354" spans="1:23">
      <c r="A354" s="1324"/>
      <c r="B354" s="778" t="s">
        <v>335</v>
      </c>
      <c r="C354" s="635">
        <v>1209</v>
      </c>
      <c r="D354" s="111">
        <v>358</v>
      </c>
      <c r="E354" s="111">
        <f t="shared" si="67"/>
        <v>1567</v>
      </c>
      <c r="F354" s="111">
        <v>28542.6624999999</v>
      </c>
      <c r="G354" s="111">
        <v>9475.9524999999976</v>
      </c>
      <c r="H354" s="642">
        <f t="shared" si="66"/>
        <v>38018.614999999896</v>
      </c>
      <c r="I354" s="518"/>
      <c r="J354" s="526"/>
      <c r="K354" s="526"/>
      <c r="L354" s="526"/>
      <c r="M354" s="39"/>
      <c r="N354" s="39"/>
      <c r="O354" s="39"/>
      <c r="P354" s="39"/>
      <c r="Q354" s="39"/>
      <c r="R354" s="34"/>
      <c r="S354" s="34"/>
      <c r="T354" s="34"/>
      <c r="U354" s="34"/>
      <c r="V354" s="34"/>
      <c r="W354" s="34"/>
    </row>
    <row r="355" spans="1:23">
      <c r="A355" s="1324"/>
      <c r="B355" s="778" t="s">
        <v>336</v>
      </c>
      <c r="C355" s="635">
        <v>2270</v>
      </c>
      <c r="D355" s="111">
        <v>551</v>
      </c>
      <c r="E355" s="111">
        <f t="shared" si="67"/>
        <v>2821</v>
      </c>
      <c r="F355" s="111">
        <v>114753.26249999998</v>
      </c>
      <c r="G355" s="111">
        <v>30784.352499999983</v>
      </c>
      <c r="H355" s="642">
        <f t="shared" si="66"/>
        <v>145537.61499999996</v>
      </c>
      <c r="I355" s="518"/>
      <c r="J355" s="526"/>
      <c r="K355" s="526"/>
      <c r="L355" s="526"/>
      <c r="M355" s="39"/>
      <c r="N355" s="39"/>
      <c r="O355" s="39"/>
      <c r="P355" s="39"/>
      <c r="Q355" s="39"/>
      <c r="R355" s="34"/>
      <c r="S355" s="34"/>
      <c r="T355" s="34"/>
      <c r="U355" s="34"/>
      <c r="V355" s="34"/>
      <c r="W355" s="34"/>
    </row>
    <row r="356" spans="1:23" ht="13.5" thickBot="1">
      <c r="A356" s="1326"/>
      <c r="B356" s="918" t="s">
        <v>338</v>
      </c>
      <c r="C356" s="637">
        <f>SUM(C355:C355)</f>
        <v>2270</v>
      </c>
      <c r="D356" s="638">
        <f>SUM(D355:D355)</f>
        <v>551</v>
      </c>
      <c r="E356" s="638">
        <f>SUM(E355:E355)</f>
        <v>2821</v>
      </c>
      <c r="F356" s="638">
        <f>SUM(F355:F355)</f>
        <v>114753.26249999998</v>
      </c>
      <c r="G356" s="638">
        <f>SUM(G355:G355)</f>
        <v>30784.352499999983</v>
      </c>
      <c r="H356" s="641">
        <f t="shared" si="66"/>
        <v>145537.61499999996</v>
      </c>
      <c r="I356" s="518"/>
      <c r="J356" s="526"/>
      <c r="K356" s="526"/>
      <c r="L356" s="526"/>
      <c r="M356" s="39"/>
      <c r="N356" s="39"/>
      <c r="O356" s="39"/>
      <c r="P356" s="39"/>
      <c r="Q356" s="39"/>
      <c r="R356" s="34"/>
      <c r="S356" s="34"/>
      <c r="T356" s="34"/>
      <c r="U356" s="34"/>
      <c r="V356" s="34"/>
      <c r="W356" s="34"/>
    </row>
    <row r="357" spans="1:23">
      <c r="A357" s="1361" t="s">
        <v>226</v>
      </c>
      <c r="B357" s="950" t="s">
        <v>330</v>
      </c>
      <c r="C357" s="813">
        <v>726</v>
      </c>
      <c r="D357" s="700">
        <v>149</v>
      </c>
      <c r="E357" s="700">
        <f>SUM(C357:D357)</f>
        <v>875</v>
      </c>
      <c r="F357" s="700">
        <v>15156</v>
      </c>
      <c r="G357" s="700">
        <v>3588.5</v>
      </c>
      <c r="H357" s="701">
        <f>SUM(F357:G357)</f>
        <v>18744.5</v>
      </c>
      <c r="I357" s="518"/>
      <c r="J357" s="517"/>
      <c r="K357" s="517"/>
      <c r="L357" s="517"/>
      <c r="M357" s="39"/>
      <c r="N357" s="39"/>
      <c r="O357" s="39"/>
      <c r="P357" s="39"/>
      <c r="Q357" s="39"/>
      <c r="R357" s="34"/>
      <c r="S357" s="34"/>
      <c r="T357" s="34"/>
      <c r="U357" s="34"/>
      <c r="V357" s="34"/>
      <c r="W357" s="34"/>
    </row>
    <row r="358" spans="1:23">
      <c r="A358" s="1324"/>
      <c r="B358" s="778" t="s">
        <v>331</v>
      </c>
      <c r="C358" s="635">
        <v>391</v>
      </c>
      <c r="D358" s="111">
        <v>87</v>
      </c>
      <c r="E358" s="700">
        <f t="shared" ref="E358:E363" si="68">SUM(C358:D358)</f>
        <v>478</v>
      </c>
      <c r="F358" s="111">
        <v>2055.0999999999885</v>
      </c>
      <c r="G358" s="111">
        <v>455.10000000000065</v>
      </c>
      <c r="H358" s="642">
        <f t="shared" ref="H358:H364" si="69">SUM(F358:G358)</f>
        <v>2510.1999999999894</v>
      </c>
      <c r="I358" s="518"/>
      <c r="J358" s="517"/>
      <c r="K358" s="517"/>
      <c r="L358" s="517"/>
      <c r="M358" s="39"/>
      <c r="N358" s="39"/>
      <c r="O358" s="39"/>
      <c r="P358" s="39"/>
      <c r="Q358" s="39"/>
      <c r="R358" s="34"/>
      <c r="S358" s="34"/>
      <c r="T358" s="34"/>
      <c r="U358" s="34"/>
      <c r="V358" s="34"/>
      <c r="W358" s="34"/>
    </row>
    <row r="359" spans="1:23" ht="25.5">
      <c r="A359" s="1324"/>
      <c r="B359" s="778" t="s">
        <v>332</v>
      </c>
      <c r="C359" s="635">
        <v>523</v>
      </c>
      <c r="D359" s="111">
        <v>111</v>
      </c>
      <c r="E359" s="700">
        <f t="shared" si="68"/>
        <v>634</v>
      </c>
      <c r="F359" s="111">
        <v>1134</v>
      </c>
      <c r="G359" s="111">
        <v>240</v>
      </c>
      <c r="H359" s="642">
        <f t="shared" si="69"/>
        <v>1374</v>
      </c>
      <c r="I359" s="518"/>
      <c r="J359" s="517"/>
      <c r="K359" s="517"/>
      <c r="L359" s="517"/>
      <c r="M359" s="39"/>
      <c r="N359" s="39"/>
      <c r="O359" s="39"/>
      <c r="P359" s="39"/>
      <c r="Q359" s="39"/>
      <c r="R359" s="34"/>
      <c r="S359" s="34"/>
      <c r="T359" s="34"/>
      <c r="U359" s="34"/>
      <c r="V359" s="34"/>
      <c r="W359" s="34"/>
    </row>
    <row r="360" spans="1:23">
      <c r="A360" s="1324"/>
      <c r="B360" s="778" t="s">
        <v>333</v>
      </c>
      <c r="C360" s="635">
        <v>557</v>
      </c>
      <c r="D360" s="111">
        <v>120</v>
      </c>
      <c r="E360" s="700">
        <f t="shared" si="68"/>
        <v>677</v>
      </c>
      <c r="F360" s="111">
        <v>580</v>
      </c>
      <c r="G360" s="111">
        <v>131</v>
      </c>
      <c r="H360" s="642">
        <f t="shared" si="69"/>
        <v>711</v>
      </c>
      <c r="I360" s="517"/>
      <c r="J360" s="517"/>
      <c r="K360" s="517"/>
      <c r="L360" s="517"/>
      <c r="M360" s="39"/>
      <c r="N360" s="39"/>
      <c r="O360" s="39"/>
      <c r="P360" s="39"/>
      <c r="Q360" s="39"/>
      <c r="R360" s="34"/>
      <c r="S360" s="34"/>
      <c r="T360" s="34"/>
      <c r="U360" s="34"/>
      <c r="V360" s="34"/>
      <c r="W360" s="34"/>
    </row>
    <row r="361" spans="1:23">
      <c r="A361" s="1324"/>
      <c r="B361" s="778" t="s">
        <v>334</v>
      </c>
      <c r="C361" s="635">
        <v>284</v>
      </c>
      <c r="D361" s="111">
        <v>59</v>
      </c>
      <c r="E361" s="700">
        <f t="shared" si="68"/>
        <v>343</v>
      </c>
      <c r="F361" s="111">
        <v>700</v>
      </c>
      <c r="G361" s="111">
        <v>152</v>
      </c>
      <c r="H361" s="642">
        <f t="shared" si="69"/>
        <v>852</v>
      </c>
      <c r="I361" s="517"/>
      <c r="J361" s="517"/>
      <c r="K361" s="517"/>
      <c r="L361" s="517"/>
      <c r="M361" s="39"/>
      <c r="N361" s="39"/>
      <c r="O361" s="39"/>
      <c r="P361" s="39"/>
      <c r="Q361" s="39"/>
      <c r="R361" s="34"/>
      <c r="S361" s="34"/>
      <c r="T361" s="34"/>
      <c r="U361" s="34"/>
      <c r="V361" s="34"/>
      <c r="W361" s="34"/>
    </row>
    <row r="362" spans="1:23">
      <c r="A362" s="1324"/>
      <c r="B362" s="778" t="s">
        <v>335</v>
      </c>
      <c r="C362" s="635">
        <v>201</v>
      </c>
      <c r="D362" s="111">
        <v>61</v>
      </c>
      <c r="E362" s="700">
        <f t="shared" si="68"/>
        <v>262</v>
      </c>
      <c r="F362" s="111">
        <v>3600.7416666666595</v>
      </c>
      <c r="G362" s="111">
        <v>1219.216944444443</v>
      </c>
      <c r="H362" s="642">
        <f t="shared" si="69"/>
        <v>4819.9586111111021</v>
      </c>
      <c r="I362" s="517"/>
      <c r="J362" s="517"/>
      <c r="K362" s="517"/>
      <c r="L362" s="517"/>
      <c r="M362" s="39"/>
      <c r="N362" s="39"/>
      <c r="O362" s="39"/>
      <c r="P362" s="39"/>
      <c r="Q362" s="39"/>
      <c r="R362" s="34"/>
      <c r="S362" s="34"/>
      <c r="T362" s="34"/>
      <c r="U362" s="34"/>
      <c r="V362" s="34"/>
      <c r="W362" s="34"/>
    </row>
    <row r="363" spans="1:23">
      <c r="A363" s="1324"/>
      <c r="B363" s="778" t="s">
        <v>336</v>
      </c>
      <c r="C363" s="658">
        <v>739</v>
      </c>
      <c r="D363" s="657">
        <v>150</v>
      </c>
      <c r="E363" s="839">
        <f t="shared" si="68"/>
        <v>889</v>
      </c>
      <c r="F363" s="657">
        <v>23225.84166666666</v>
      </c>
      <c r="G363" s="657">
        <v>5785.8169444444447</v>
      </c>
      <c r="H363" s="664">
        <f t="shared" si="69"/>
        <v>29011.658611111103</v>
      </c>
      <c r="I363" s="517"/>
      <c r="J363" s="517"/>
      <c r="K363" s="517"/>
      <c r="L363" s="517"/>
      <c r="M363" s="39"/>
      <c r="N363" s="39"/>
      <c r="O363" s="39"/>
      <c r="P363" s="39"/>
      <c r="Q363" s="39"/>
      <c r="R363" s="34"/>
      <c r="S363" s="34"/>
      <c r="T363" s="34"/>
      <c r="U363" s="34"/>
      <c r="V363" s="34"/>
      <c r="W363" s="34"/>
    </row>
    <row r="364" spans="1:23" ht="13.5" thickBot="1">
      <c r="A364" s="1326"/>
      <c r="B364" s="918" t="s">
        <v>338</v>
      </c>
      <c r="C364" s="637">
        <f>SUM(C363:C363)</f>
        <v>739</v>
      </c>
      <c r="D364" s="638">
        <f>SUM(D363:D363)</f>
        <v>150</v>
      </c>
      <c r="E364" s="638">
        <f>SUM(E363:E363)</f>
        <v>889</v>
      </c>
      <c r="F364" s="638">
        <f>SUM(F363:F363)</f>
        <v>23225.84166666666</v>
      </c>
      <c r="G364" s="638">
        <f>SUM(G363:G363)</f>
        <v>5785.8169444444447</v>
      </c>
      <c r="H364" s="641">
        <f t="shared" si="69"/>
        <v>29011.658611111103</v>
      </c>
      <c r="I364" s="517"/>
      <c r="J364" s="517"/>
      <c r="K364" s="517"/>
      <c r="L364" s="517"/>
      <c r="M364" s="39"/>
      <c r="N364" s="39"/>
      <c r="O364" s="39"/>
      <c r="P364" s="39"/>
      <c r="Q364" s="39"/>
      <c r="R364" s="34"/>
      <c r="S364" s="34"/>
      <c r="T364" s="34"/>
      <c r="U364" s="34"/>
      <c r="V364" s="34"/>
      <c r="W364" s="34"/>
    </row>
    <row r="365" spans="1:23">
      <c r="A365" s="1361" t="s">
        <v>72</v>
      </c>
      <c r="B365" s="950" t="s">
        <v>330</v>
      </c>
      <c r="C365" s="813">
        <f t="shared" ref="C365:H372" si="70">SUM(C349,C357)</f>
        <v>2974</v>
      </c>
      <c r="D365" s="813">
        <f t="shared" si="70"/>
        <v>690</v>
      </c>
      <c r="E365" s="813">
        <f t="shared" si="70"/>
        <v>3664</v>
      </c>
      <c r="F365" s="813">
        <f t="shared" si="70"/>
        <v>86323</v>
      </c>
      <c r="G365" s="813">
        <f t="shared" si="70"/>
        <v>19921.5</v>
      </c>
      <c r="H365" s="899">
        <f t="shared" si="70"/>
        <v>106244.5</v>
      </c>
      <c r="I365" s="92"/>
      <c r="J365" s="92"/>
      <c r="K365" s="92"/>
      <c r="L365" s="92"/>
    </row>
    <row r="366" spans="1:23">
      <c r="A366" s="1324"/>
      <c r="B366" s="778" t="s">
        <v>331</v>
      </c>
      <c r="C366" s="813">
        <f t="shared" si="70"/>
        <v>939</v>
      </c>
      <c r="D366" s="813">
        <f t="shared" si="70"/>
        <v>329</v>
      </c>
      <c r="E366" s="813">
        <f t="shared" si="70"/>
        <v>1268</v>
      </c>
      <c r="F366" s="813">
        <f t="shared" si="70"/>
        <v>8299.7000000000044</v>
      </c>
      <c r="G366" s="813">
        <f t="shared" si="70"/>
        <v>3332.5000000000005</v>
      </c>
      <c r="H366" s="899">
        <f t="shared" si="70"/>
        <v>11632.200000000006</v>
      </c>
      <c r="I366" s="92"/>
      <c r="J366" s="92"/>
      <c r="K366" s="92"/>
      <c r="L366" s="92"/>
    </row>
    <row r="367" spans="1:23" ht="25.5">
      <c r="A367" s="1324"/>
      <c r="B367" s="778" t="s">
        <v>332</v>
      </c>
      <c r="C367" s="813">
        <f t="shared" si="70"/>
        <v>2588</v>
      </c>
      <c r="D367" s="813">
        <f t="shared" si="70"/>
        <v>597</v>
      </c>
      <c r="E367" s="813">
        <f t="shared" si="70"/>
        <v>3185</v>
      </c>
      <c r="F367" s="813">
        <f t="shared" si="70"/>
        <v>5744</v>
      </c>
      <c r="G367" s="813">
        <f t="shared" si="70"/>
        <v>1344</v>
      </c>
      <c r="H367" s="899">
        <f t="shared" si="70"/>
        <v>7088</v>
      </c>
      <c r="I367" s="92"/>
      <c r="J367" s="92"/>
      <c r="K367" s="92"/>
      <c r="L367" s="92"/>
    </row>
    <row r="368" spans="1:23">
      <c r="A368" s="1324"/>
      <c r="B368" s="778" t="s">
        <v>333</v>
      </c>
      <c r="C368" s="813">
        <f t="shared" si="70"/>
        <v>2652</v>
      </c>
      <c r="D368" s="813">
        <f t="shared" si="70"/>
        <v>617</v>
      </c>
      <c r="E368" s="813">
        <f t="shared" si="70"/>
        <v>3269</v>
      </c>
      <c r="F368" s="813">
        <f t="shared" si="70"/>
        <v>2763</v>
      </c>
      <c r="G368" s="813">
        <f t="shared" si="70"/>
        <v>649</v>
      </c>
      <c r="H368" s="899">
        <f t="shared" si="70"/>
        <v>3412</v>
      </c>
      <c r="I368" s="92"/>
      <c r="J368" s="92"/>
      <c r="K368" s="92"/>
      <c r="L368" s="92"/>
    </row>
    <row r="369" spans="1:12">
      <c r="A369" s="1324"/>
      <c r="B369" s="778" t="s">
        <v>334</v>
      </c>
      <c r="C369" s="813">
        <f t="shared" si="70"/>
        <v>1166</v>
      </c>
      <c r="D369" s="813">
        <f t="shared" si="70"/>
        <v>280</v>
      </c>
      <c r="E369" s="813">
        <f t="shared" si="70"/>
        <v>1446</v>
      </c>
      <c r="F369" s="813">
        <f t="shared" si="70"/>
        <v>2706</v>
      </c>
      <c r="G369" s="813">
        <f t="shared" si="70"/>
        <v>628</v>
      </c>
      <c r="H369" s="899">
        <f t="shared" si="70"/>
        <v>3334</v>
      </c>
      <c r="I369" s="92"/>
      <c r="J369" s="92"/>
      <c r="K369" s="92"/>
      <c r="L369" s="92"/>
    </row>
    <row r="370" spans="1:12">
      <c r="A370" s="1324"/>
      <c r="B370" s="778" t="s">
        <v>335</v>
      </c>
      <c r="C370" s="813">
        <f t="shared" si="70"/>
        <v>1410</v>
      </c>
      <c r="D370" s="813">
        <f t="shared" si="70"/>
        <v>419</v>
      </c>
      <c r="E370" s="813">
        <f t="shared" si="70"/>
        <v>1829</v>
      </c>
      <c r="F370" s="813">
        <f t="shared" si="70"/>
        <v>32143.404166666558</v>
      </c>
      <c r="G370" s="813">
        <f t="shared" si="70"/>
        <v>10695.16944444444</v>
      </c>
      <c r="H370" s="899">
        <f t="shared" si="70"/>
        <v>42838.573611111002</v>
      </c>
      <c r="I370" s="92"/>
      <c r="J370" s="92"/>
      <c r="K370" s="92"/>
      <c r="L370" s="92"/>
    </row>
    <row r="371" spans="1:12">
      <c r="A371" s="1324"/>
      <c r="B371" s="778" t="s">
        <v>336</v>
      </c>
      <c r="C371" s="813">
        <f t="shared" si="70"/>
        <v>3009</v>
      </c>
      <c r="D371" s="813">
        <f t="shared" si="70"/>
        <v>701</v>
      </c>
      <c r="E371" s="813">
        <f t="shared" si="70"/>
        <v>3710</v>
      </c>
      <c r="F371" s="813">
        <f t="shared" si="70"/>
        <v>137979.10416666663</v>
      </c>
      <c r="G371" s="813">
        <f t="shared" si="70"/>
        <v>36570.169444444429</v>
      </c>
      <c r="H371" s="899">
        <f t="shared" si="70"/>
        <v>174549.27361111107</v>
      </c>
      <c r="I371" s="92"/>
      <c r="J371" s="92"/>
      <c r="K371" s="92"/>
      <c r="L371" s="92"/>
    </row>
    <row r="372" spans="1:12" ht="13.5" thickBot="1">
      <c r="A372" s="1326"/>
      <c r="B372" s="918" t="s">
        <v>338</v>
      </c>
      <c r="C372" s="785">
        <f t="shared" si="70"/>
        <v>3009</v>
      </c>
      <c r="D372" s="785">
        <f t="shared" si="70"/>
        <v>701</v>
      </c>
      <c r="E372" s="785">
        <f t="shared" si="70"/>
        <v>3710</v>
      </c>
      <c r="F372" s="785">
        <f t="shared" si="70"/>
        <v>137979.10416666663</v>
      </c>
      <c r="G372" s="785">
        <f t="shared" si="70"/>
        <v>36570.169444444429</v>
      </c>
      <c r="H372" s="786">
        <f t="shared" si="70"/>
        <v>174549.27361111107</v>
      </c>
      <c r="I372" s="92"/>
      <c r="J372" s="92"/>
      <c r="K372" s="92"/>
      <c r="L372" s="92"/>
    </row>
    <row r="373" spans="1:12">
      <c r="A373" s="911"/>
      <c r="B373" s="911"/>
      <c r="C373" s="92"/>
      <c r="D373" s="92"/>
      <c r="E373" s="92"/>
      <c r="F373" s="92"/>
      <c r="G373" s="92"/>
      <c r="H373" s="92"/>
      <c r="I373" s="92"/>
      <c r="J373" s="92"/>
      <c r="K373" s="92"/>
      <c r="L373" s="92"/>
    </row>
    <row r="374" spans="1:12" ht="13.5" thickBot="1">
      <c r="A374" s="911"/>
      <c r="B374" s="911"/>
      <c r="C374" s="92"/>
      <c r="D374" s="92"/>
      <c r="E374" s="967"/>
      <c r="F374" s="967"/>
      <c r="G374" s="967"/>
      <c r="H374" s="967"/>
      <c r="I374" s="967"/>
      <c r="J374" s="967"/>
      <c r="K374" s="967"/>
      <c r="L374" s="967"/>
    </row>
    <row r="375" spans="1:12">
      <c r="A375" s="594" t="s">
        <v>339</v>
      </c>
      <c r="B375" s="594"/>
      <c r="C375" s="1146" t="s">
        <v>37</v>
      </c>
      <c r="D375" s="1147"/>
      <c r="E375" s="969"/>
      <c r="F375" s="969"/>
      <c r="G375" s="969"/>
      <c r="H375" s="969"/>
      <c r="I375" s="969"/>
      <c r="J375" s="969"/>
      <c r="K375" s="969"/>
      <c r="L375" s="969"/>
    </row>
    <row r="376" spans="1:12" ht="26.25" thickBot="1">
      <c r="A376" s="594"/>
      <c r="B376" s="594" t="s">
        <v>340</v>
      </c>
      <c r="C376" s="681" t="s">
        <v>326</v>
      </c>
      <c r="D376" s="668" t="s">
        <v>328</v>
      </c>
      <c r="E376" s="969"/>
      <c r="F376" s="969"/>
      <c r="G376" s="969"/>
      <c r="H376" s="969"/>
      <c r="I376" s="969"/>
      <c r="J376" s="969"/>
      <c r="K376" s="969"/>
      <c r="L376" s="969"/>
    </row>
    <row r="377" spans="1:12">
      <c r="A377" s="1330" t="s">
        <v>225</v>
      </c>
      <c r="B377" s="777" t="s">
        <v>242</v>
      </c>
      <c r="C377" s="659">
        <v>2493</v>
      </c>
      <c r="D377" s="655">
        <v>119998</v>
      </c>
      <c r="E377" s="963"/>
      <c r="F377" s="963"/>
      <c r="G377" s="963"/>
      <c r="H377" s="963"/>
      <c r="I377" s="963"/>
      <c r="J377" s="963"/>
      <c r="K377" s="961"/>
      <c r="L377" s="961"/>
    </row>
    <row r="378" spans="1:12" ht="51">
      <c r="A378" s="1330"/>
      <c r="B378" s="778" t="s">
        <v>341</v>
      </c>
      <c r="C378" s="635">
        <v>328</v>
      </c>
      <c r="D378" s="642">
        <v>25540</v>
      </c>
      <c r="E378" s="517"/>
      <c r="F378" s="517"/>
      <c r="G378" s="517"/>
      <c r="H378" s="517"/>
      <c r="I378" s="517"/>
      <c r="J378" s="517"/>
      <c r="K378" s="526"/>
      <c r="L378" s="526"/>
    </row>
    <row r="379" spans="1:12" ht="13.5" thickBot="1">
      <c r="A379" s="1331"/>
      <c r="B379" s="951" t="s">
        <v>72</v>
      </c>
      <c r="C379" s="637">
        <v>2821</v>
      </c>
      <c r="D379" s="641">
        <f>SUM(D377:D378)</f>
        <v>145538</v>
      </c>
      <c r="E379" s="519"/>
      <c r="F379" s="519"/>
      <c r="G379" s="519"/>
      <c r="H379" s="519"/>
      <c r="I379" s="519"/>
      <c r="J379" s="519"/>
      <c r="K379" s="519"/>
      <c r="L379" s="519"/>
    </row>
    <row r="380" spans="1:12">
      <c r="A380" s="1329" t="s">
        <v>226</v>
      </c>
      <c r="B380" s="777" t="s">
        <v>242</v>
      </c>
      <c r="C380" s="659">
        <v>786</v>
      </c>
      <c r="D380" s="655">
        <v>24349</v>
      </c>
      <c r="E380" s="518"/>
      <c r="F380" s="518"/>
      <c r="G380" s="518"/>
      <c r="H380" s="518"/>
      <c r="I380" s="518"/>
      <c r="J380" s="518"/>
      <c r="K380" s="519"/>
      <c r="L380" s="519"/>
    </row>
    <row r="381" spans="1:12" ht="51">
      <c r="A381" s="1330"/>
      <c r="B381" s="778" t="s">
        <v>341</v>
      </c>
      <c r="C381" s="635">
        <v>103</v>
      </c>
      <c r="D381" s="642">
        <v>4662</v>
      </c>
      <c r="E381" s="517"/>
      <c r="F381" s="517"/>
      <c r="G381" s="517"/>
      <c r="H381" s="517"/>
      <c r="I381" s="517"/>
      <c r="J381" s="517"/>
      <c r="K381" s="526"/>
      <c r="L381" s="526"/>
    </row>
    <row r="382" spans="1:12" ht="13.5" thickBot="1">
      <c r="A382" s="1331"/>
      <c r="B382" s="951" t="s">
        <v>72</v>
      </c>
      <c r="C382" s="637">
        <f>SUM(C380:C381)</f>
        <v>889</v>
      </c>
      <c r="D382" s="641">
        <f>SUM(D380:D381)</f>
        <v>29011</v>
      </c>
      <c r="E382" s="519"/>
      <c r="F382" s="519"/>
      <c r="G382" s="519"/>
      <c r="H382" s="519"/>
      <c r="I382" s="519"/>
      <c r="J382" s="519"/>
      <c r="K382" s="519"/>
      <c r="L382" s="519"/>
    </row>
    <row r="383" spans="1:12">
      <c r="A383" s="1335" t="s">
        <v>72</v>
      </c>
      <c r="B383" s="779" t="s">
        <v>242</v>
      </c>
      <c r="C383" s="659">
        <v>3729</v>
      </c>
      <c r="D383" s="655">
        <f>D377+D380</f>
        <v>144347</v>
      </c>
      <c r="E383" s="93"/>
      <c r="F383" s="93"/>
      <c r="G383" s="93"/>
      <c r="H383" s="93"/>
      <c r="I383" s="93"/>
      <c r="J383" s="93"/>
      <c r="K383" s="93"/>
      <c r="L383" s="93"/>
    </row>
    <row r="384" spans="1:12" ht="51">
      <c r="A384" s="1320"/>
      <c r="B384" s="780" t="s">
        <v>341</v>
      </c>
      <c r="C384" s="635">
        <f>C378+C381</f>
        <v>431</v>
      </c>
      <c r="D384" s="642">
        <f>D378+D381</f>
        <v>30202</v>
      </c>
      <c r="E384" s="92"/>
      <c r="F384" s="92"/>
      <c r="G384" s="92"/>
      <c r="H384" s="92"/>
      <c r="I384" s="92"/>
      <c r="J384" s="92"/>
      <c r="K384" s="92"/>
      <c r="L384" s="92"/>
    </row>
    <row r="385" spans="1:12" ht="13.5" thickBot="1">
      <c r="A385" s="1322"/>
      <c r="B385" s="951" t="s">
        <v>72</v>
      </c>
      <c r="C385" s="637">
        <f>C379+C382</f>
        <v>3710</v>
      </c>
      <c r="D385" s="641">
        <f>D379+D382</f>
        <v>174549</v>
      </c>
      <c r="E385" s="93"/>
      <c r="F385" s="93"/>
      <c r="G385" s="93"/>
      <c r="H385" s="93"/>
      <c r="I385" s="93"/>
      <c r="J385" s="93"/>
      <c r="K385" s="93"/>
      <c r="L385" s="93"/>
    </row>
    <row r="386" spans="1:12">
      <c r="A386" s="911"/>
      <c r="B386" s="911"/>
      <c r="C386" s="92"/>
      <c r="D386" s="92"/>
      <c r="E386" s="92"/>
      <c r="F386" s="92"/>
      <c r="G386" s="92"/>
      <c r="H386" s="92"/>
      <c r="I386" s="92"/>
      <c r="J386" s="92"/>
      <c r="K386" s="92"/>
      <c r="L386" s="92"/>
    </row>
    <row r="387" spans="1:12">
      <c r="A387" s="911"/>
      <c r="B387" s="911"/>
      <c r="C387" s="92"/>
      <c r="D387" s="92"/>
      <c r="E387" s="92"/>
      <c r="F387" s="92"/>
      <c r="G387" s="92"/>
      <c r="H387" s="92"/>
      <c r="I387" s="92"/>
      <c r="J387" s="92"/>
      <c r="K387" s="92"/>
      <c r="L387" s="92"/>
    </row>
    <row r="388" spans="1:12" ht="26.25" thickBot="1">
      <c r="A388" s="803" t="s">
        <v>342</v>
      </c>
      <c r="B388" s="804"/>
      <c r="C388" s="805"/>
      <c r="D388" s="805"/>
      <c r="E388" s="1007"/>
      <c r="F388" s="1007"/>
      <c r="G388" s="1007"/>
      <c r="H388" s="1007"/>
      <c r="I388" s="968"/>
      <c r="J388" s="968"/>
      <c r="K388" s="968"/>
      <c r="L388" s="968"/>
    </row>
    <row r="389" spans="1:12" ht="13.5" thickBot="1">
      <c r="A389" s="594"/>
      <c r="B389" s="806" t="s">
        <v>252</v>
      </c>
      <c r="C389" s="807" t="s">
        <v>32</v>
      </c>
      <c r="D389" s="723" t="s">
        <v>37</v>
      </c>
      <c r="E389" s="969"/>
      <c r="F389" s="969"/>
      <c r="G389" s="969"/>
      <c r="H389" s="969"/>
      <c r="I389" s="978"/>
      <c r="J389" s="978"/>
      <c r="K389" s="978"/>
      <c r="L389" s="978"/>
    </row>
    <row r="390" spans="1:12">
      <c r="A390" s="1320" t="s">
        <v>225</v>
      </c>
      <c r="B390" s="921" t="s">
        <v>344</v>
      </c>
      <c r="C390" s="781" t="s">
        <v>39</v>
      </c>
      <c r="D390" s="642">
        <v>72.88</v>
      </c>
      <c r="E390" s="961"/>
      <c r="F390" s="961"/>
      <c r="G390" s="961"/>
      <c r="H390" s="961"/>
      <c r="I390" s="966"/>
      <c r="J390" s="966"/>
      <c r="K390" s="966"/>
      <c r="L390" s="966"/>
    </row>
    <row r="391" spans="1:12">
      <c r="A391" s="1320"/>
      <c r="B391" s="914" t="s">
        <v>345</v>
      </c>
      <c r="C391" s="370" t="s">
        <v>346</v>
      </c>
      <c r="D391" s="642">
        <v>25834.810350939384</v>
      </c>
      <c r="E391" s="526"/>
      <c r="F391" s="526"/>
      <c r="G391" s="526"/>
      <c r="H391" s="526"/>
      <c r="I391" s="92"/>
      <c r="J391" s="92"/>
      <c r="K391" s="92"/>
      <c r="L391" s="92"/>
    </row>
    <row r="392" spans="1:12">
      <c r="A392" s="1320"/>
      <c r="B392" s="913" t="s">
        <v>328</v>
      </c>
      <c r="C392" s="782" t="s">
        <v>347</v>
      </c>
      <c r="D392" s="642">
        <v>145537.61499999999</v>
      </c>
      <c r="E392" s="526"/>
      <c r="F392" s="526"/>
      <c r="G392" s="526"/>
      <c r="H392" s="526"/>
      <c r="I392" s="92"/>
      <c r="J392" s="92"/>
      <c r="K392" s="92"/>
      <c r="L392" s="92"/>
    </row>
    <row r="393" spans="1:12">
      <c r="A393" s="1320"/>
      <c r="B393" s="922" t="s">
        <v>348</v>
      </c>
      <c r="C393" s="783" t="s">
        <v>347</v>
      </c>
      <c r="D393" s="111">
        <f>D392/C377</f>
        <v>58.378505816285596</v>
      </c>
      <c r="E393" s="526"/>
      <c r="F393" s="526"/>
      <c r="G393" s="526"/>
      <c r="H393" s="526"/>
      <c r="I393" s="92"/>
      <c r="J393" s="92"/>
      <c r="K393" s="92"/>
      <c r="L393" s="92"/>
    </row>
    <row r="394" spans="1:12">
      <c r="A394" s="1320"/>
      <c r="B394" s="913" t="s">
        <v>349</v>
      </c>
      <c r="C394" s="782" t="s">
        <v>44</v>
      </c>
      <c r="D394" s="1072">
        <v>-9.4318300621056228E-2</v>
      </c>
      <c r="E394" s="526"/>
      <c r="F394" s="526"/>
      <c r="G394" s="526"/>
      <c r="H394" s="526"/>
      <c r="I394" s="92"/>
      <c r="J394" s="92"/>
      <c r="K394" s="92"/>
      <c r="L394" s="92"/>
    </row>
    <row r="395" spans="1:12" ht="13.5" thickBot="1">
      <c r="A395" s="1322"/>
      <c r="B395" s="922" t="s">
        <v>350</v>
      </c>
      <c r="C395" s="783" t="s">
        <v>44</v>
      </c>
      <c r="D395" s="1073">
        <v>0.24484337127224656</v>
      </c>
      <c r="E395" s="526"/>
      <c r="F395" s="526"/>
      <c r="G395" s="526"/>
      <c r="H395" s="526"/>
      <c r="I395" s="92"/>
      <c r="J395" s="92"/>
      <c r="K395" s="92"/>
      <c r="L395" s="92"/>
    </row>
    <row r="396" spans="1:12">
      <c r="A396" s="1335" t="s">
        <v>226</v>
      </c>
      <c r="B396" s="921" t="s">
        <v>344</v>
      </c>
      <c r="C396" s="781" t="s">
        <v>39</v>
      </c>
      <c r="D396" s="895">
        <v>18.22</v>
      </c>
      <c r="E396" s="519"/>
      <c r="F396" s="519"/>
      <c r="G396" s="519"/>
      <c r="H396" s="519"/>
      <c r="I396" s="93"/>
      <c r="J396" s="93"/>
      <c r="K396" s="93"/>
      <c r="L396" s="93"/>
    </row>
    <row r="397" spans="1:12">
      <c r="A397" s="1320"/>
      <c r="B397" s="914" t="s">
        <v>345</v>
      </c>
      <c r="C397" s="370" t="s">
        <v>346</v>
      </c>
      <c r="D397" s="898">
        <v>102474.69066366705</v>
      </c>
      <c r="E397" s="526"/>
      <c r="F397" s="526"/>
      <c r="G397" s="526"/>
      <c r="H397" s="526"/>
      <c r="I397" s="92"/>
      <c r="J397" s="92"/>
      <c r="K397" s="92"/>
      <c r="L397" s="92"/>
    </row>
    <row r="398" spans="1:12">
      <c r="A398" s="1320"/>
      <c r="B398" s="913" t="s">
        <v>328</v>
      </c>
      <c r="C398" s="782" t="s">
        <v>347</v>
      </c>
      <c r="D398" s="898">
        <v>29011.658611111103</v>
      </c>
      <c r="E398" s="526"/>
      <c r="F398" s="526"/>
      <c r="G398" s="526"/>
      <c r="H398" s="526"/>
      <c r="I398" s="92"/>
      <c r="J398" s="92"/>
      <c r="K398" s="92"/>
      <c r="L398" s="92"/>
    </row>
    <row r="399" spans="1:12">
      <c r="A399" s="1320"/>
      <c r="B399" s="922" t="s">
        <v>348</v>
      </c>
      <c r="C399" s="783" t="s">
        <v>347</v>
      </c>
      <c r="D399" s="1074">
        <f>D398/C380</f>
        <v>36.910507138818197</v>
      </c>
      <c r="E399" s="526"/>
      <c r="F399" s="526"/>
      <c r="G399" s="526"/>
      <c r="H399" s="526"/>
      <c r="I399" s="92"/>
      <c r="J399" s="92"/>
      <c r="K399" s="92"/>
      <c r="L399" s="92"/>
    </row>
    <row r="400" spans="1:12">
      <c r="A400" s="1320"/>
      <c r="B400" s="913" t="s">
        <v>349</v>
      </c>
      <c r="C400" s="782" t="s">
        <v>44</v>
      </c>
      <c r="D400" s="985">
        <v>-0.81946022495481408</v>
      </c>
      <c r="E400" s="526"/>
      <c r="F400" s="526"/>
      <c r="G400" s="526"/>
      <c r="H400" s="526"/>
      <c r="I400" s="92"/>
      <c r="J400" s="92"/>
      <c r="K400" s="92"/>
      <c r="L400" s="92"/>
    </row>
    <row r="401" spans="1:12" ht="13.5" thickBot="1">
      <c r="A401" s="1322"/>
      <c r="B401" s="915" t="s">
        <v>350</v>
      </c>
      <c r="C401" s="564" t="s">
        <v>44</v>
      </c>
      <c r="D401" s="831">
        <v>-0.68878915718193834</v>
      </c>
      <c r="E401" s="526"/>
      <c r="F401" s="526"/>
      <c r="G401" s="526"/>
      <c r="H401" s="526"/>
      <c r="I401" s="92"/>
      <c r="J401" s="92"/>
      <c r="K401" s="92"/>
      <c r="L401" s="92"/>
    </row>
    <row r="402" spans="1:12">
      <c r="A402" s="1335" t="s">
        <v>72</v>
      </c>
      <c r="B402" s="939" t="s">
        <v>344</v>
      </c>
      <c r="C402" s="787" t="s">
        <v>39</v>
      </c>
      <c r="D402" s="1075">
        <f>SUM(D390,D396)</f>
        <v>91.1</v>
      </c>
      <c r="E402" s="518"/>
      <c r="F402" s="518"/>
      <c r="G402" s="518"/>
      <c r="H402" s="518"/>
      <c r="I402" s="93"/>
      <c r="J402" s="93"/>
      <c r="K402" s="93"/>
      <c r="L402" s="93"/>
    </row>
    <row r="403" spans="1:12">
      <c r="A403" s="1320"/>
      <c r="B403" s="914" t="s">
        <v>345</v>
      </c>
      <c r="C403" s="370" t="s">
        <v>346</v>
      </c>
      <c r="D403" s="898">
        <f>SUM(D391,D397)</f>
        <v>128309.50101460643</v>
      </c>
      <c r="E403" s="92"/>
      <c r="F403" s="92"/>
      <c r="G403" s="92"/>
      <c r="H403" s="92"/>
      <c r="I403" s="92"/>
      <c r="J403" s="92"/>
      <c r="K403" s="92"/>
      <c r="L403" s="92"/>
    </row>
    <row r="404" spans="1:12">
      <c r="A404" s="1320"/>
      <c r="B404" s="914" t="s">
        <v>328</v>
      </c>
      <c r="C404" s="370" t="s">
        <v>347</v>
      </c>
      <c r="D404" s="898">
        <f>SUM(D392,D398)</f>
        <v>174549.2736111111</v>
      </c>
      <c r="E404" s="92"/>
      <c r="F404" s="92"/>
      <c r="G404" s="92"/>
      <c r="H404" s="92"/>
      <c r="I404" s="92"/>
      <c r="J404" s="92"/>
      <c r="K404" s="92"/>
      <c r="L404" s="92"/>
    </row>
    <row r="405" spans="1:12">
      <c r="A405" s="1320"/>
      <c r="B405" s="914" t="s">
        <v>348</v>
      </c>
      <c r="C405" s="370" t="s">
        <v>347</v>
      </c>
      <c r="D405" s="898">
        <f>D404/C383</f>
        <v>46.80860112928697</v>
      </c>
      <c r="E405" s="92"/>
      <c r="F405" s="92"/>
      <c r="G405" s="92"/>
      <c r="H405" s="92"/>
      <c r="I405" s="92"/>
      <c r="J405" s="92"/>
      <c r="K405" s="92"/>
      <c r="L405" s="92"/>
    </row>
    <row r="406" spans="1:12">
      <c r="A406" s="1320"/>
      <c r="B406" s="913" t="s">
        <v>349</v>
      </c>
      <c r="C406" s="782" t="s">
        <v>44</v>
      </c>
      <c r="D406" s="985">
        <v>8.6221474424129169E-2</v>
      </c>
      <c r="E406" s="92"/>
      <c r="F406" s="92"/>
      <c r="G406" s="92"/>
      <c r="H406" s="92"/>
      <c r="I406" s="92"/>
      <c r="J406" s="92"/>
      <c r="K406" s="92"/>
      <c r="L406" s="92"/>
    </row>
    <row r="407" spans="1:12" ht="13.5" thickBot="1">
      <c r="A407" s="1322"/>
      <c r="B407" s="915" t="s">
        <v>350</v>
      </c>
      <c r="C407" s="564" t="s">
        <v>44</v>
      </c>
      <c r="D407" s="831">
        <v>0.5560542140903082</v>
      </c>
      <c r="E407" s="92"/>
      <c r="F407" s="92"/>
      <c r="G407" s="92"/>
      <c r="H407" s="92"/>
      <c r="I407" s="92"/>
      <c r="J407" s="92"/>
      <c r="K407" s="92"/>
      <c r="L407" s="92"/>
    </row>
  </sheetData>
  <sheetProtection selectLockedCells="1" selectUnlockedCells="1"/>
  <mergeCells count="166">
    <mergeCell ref="C296:C298"/>
    <mergeCell ref="D296:E296"/>
    <mergeCell ref="A357:A364"/>
    <mergeCell ref="C346:H346"/>
    <mergeCell ref="A322:A328"/>
    <mergeCell ref="A329:A335"/>
    <mergeCell ref="B320:B321"/>
    <mergeCell ref="C320:D320"/>
    <mergeCell ref="E320:F320"/>
    <mergeCell ref="C375:D375"/>
    <mergeCell ref="B347:B348"/>
    <mergeCell ref="C347:D347"/>
    <mergeCell ref="E347:E348"/>
    <mergeCell ref="C319:F319"/>
    <mergeCell ref="A217:A224"/>
    <mergeCell ref="A292:G292"/>
    <mergeCell ref="F347:G347"/>
    <mergeCell ref="B247:B249"/>
    <mergeCell ref="C247:H247"/>
    <mergeCell ref="C248:D248"/>
    <mergeCell ref="E248:F248"/>
    <mergeCell ref="G248:H248"/>
    <mergeCell ref="H347:H348"/>
    <mergeCell ref="A349:A356"/>
    <mergeCell ref="F296:G296"/>
    <mergeCell ref="D297:D298"/>
    <mergeCell ref="E297:E298"/>
    <mergeCell ref="F297:F298"/>
    <mergeCell ref="G297:G298"/>
    <mergeCell ref="C295:G295"/>
    <mergeCell ref="A255:A259"/>
    <mergeCell ref="A260:A264"/>
    <mergeCell ref="B296:B298"/>
    <mergeCell ref="A183:A186"/>
    <mergeCell ref="A187:A190"/>
    <mergeCell ref="B180:B182"/>
    <mergeCell ref="A402:A407"/>
    <mergeCell ref="A383:A385"/>
    <mergeCell ref="A336:A342"/>
    <mergeCell ref="A285:A291"/>
    <mergeCell ref="A239:A242"/>
    <mergeCell ref="A365:A372"/>
    <mergeCell ref="A377:A379"/>
    <mergeCell ref="A380:A382"/>
    <mergeCell ref="A390:A395"/>
    <mergeCell ref="A396:A401"/>
    <mergeCell ref="A299:A304"/>
    <mergeCell ref="A305:A310"/>
    <mergeCell ref="A311:A316"/>
    <mergeCell ref="B269:B270"/>
    <mergeCell ref="C269:E269"/>
    <mergeCell ref="A271:A277"/>
    <mergeCell ref="A278:A284"/>
    <mergeCell ref="A268:B268"/>
    <mergeCell ref="C229:D229"/>
    <mergeCell ref="D198:I198"/>
    <mergeCell ref="F199:G199"/>
    <mergeCell ref="H199:I199"/>
    <mergeCell ref="A231:A234"/>
    <mergeCell ref="A235:A238"/>
    <mergeCell ref="A201:A208"/>
    <mergeCell ref="A209:A216"/>
    <mergeCell ref="B198:B200"/>
    <mergeCell ref="C198:C200"/>
    <mergeCell ref="I247:J247"/>
    <mergeCell ref="J198:K198"/>
    <mergeCell ref="J199:J200"/>
    <mergeCell ref="K199:K200"/>
    <mergeCell ref="D199:E199"/>
    <mergeCell ref="A250:A254"/>
    <mergeCell ref="A147:A152"/>
    <mergeCell ref="A141:A146"/>
    <mergeCell ref="C139:D139"/>
    <mergeCell ref="A120:A127"/>
    <mergeCell ref="C109:H109"/>
    <mergeCell ref="B109:B111"/>
    <mergeCell ref="G151:H151"/>
    <mergeCell ref="G152:H152"/>
    <mergeCell ref="G145:H145"/>
    <mergeCell ref="E145:F145"/>
    <mergeCell ref="C146:D146"/>
    <mergeCell ref="C145:D145"/>
    <mergeCell ref="C151:D151"/>
    <mergeCell ref="C152:D152"/>
    <mergeCell ref="A128:A135"/>
    <mergeCell ref="G110:H110"/>
    <mergeCell ref="C157:D157"/>
    <mergeCell ref="C158:D158"/>
    <mergeCell ref="A153:A158"/>
    <mergeCell ref="C169:D169"/>
    <mergeCell ref="A168:A169"/>
    <mergeCell ref="C176:D176"/>
    <mergeCell ref="A191:A194"/>
    <mergeCell ref="C84:D84"/>
    <mergeCell ref="A69:A72"/>
    <mergeCell ref="A73:A76"/>
    <mergeCell ref="A55:A62"/>
    <mergeCell ref="A77:A80"/>
    <mergeCell ref="A101:A104"/>
    <mergeCell ref="K247:K249"/>
    <mergeCell ref="I248:I249"/>
    <mergeCell ref="J248:J249"/>
    <mergeCell ref="I109:J109"/>
    <mergeCell ref="J181:J182"/>
    <mergeCell ref="J180:K180"/>
    <mergeCell ref="I152:J152"/>
    <mergeCell ref="K173:L173"/>
    <mergeCell ref="I173:J173"/>
    <mergeCell ref="I175:J175"/>
    <mergeCell ref="K175:L175"/>
    <mergeCell ref="L198:L200"/>
    <mergeCell ref="L180:L182"/>
    <mergeCell ref="A166:A167"/>
    <mergeCell ref="C167:D167"/>
    <mergeCell ref="C165:D165"/>
    <mergeCell ref="A164:A165"/>
    <mergeCell ref="C174:D174"/>
    <mergeCell ref="L36:L38"/>
    <mergeCell ref="F37:G37"/>
    <mergeCell ref="B6:B7"/>
    <mergeCell ref="A35:H35"/>
    <mergeCell ref="A8:A15"/>
    <mergeCell ref="A16:A23"/>
    <mergeCell ref="H37:I37"/>
    <mergeCell ref="D37:E37"/>
    <mergeCell ref="A32:B32"/>
    <mergeCell ref="A24:A31"/>
    <mergeCell ref="K181:K182"/>
    <mergeCell ref="K174:L174"/>
    <mergeCell ref="I174:J174"/>
    <mergeCell ref="I151:J151"/>
    <mergeCell ref="K109:K111"/>
    <mergeCell ref="K151:L151"/>
    <mergeCell ref="K152:L152"/>
    <mergeCell ref="E173:F173"/>
    <mergeCell ref="E175:F175"/>
    <mergeCell ref="E174:F174"/>
    <mergeCell ref="E110:F110"/>
    <mergeCell ref="D181:E181"/>
    <mergeCell ref="C162:D162"/>
    <mergeCell ref="C175:D175"/>
    <mergeCell ref="C173:D173"/>
    <mergeCell ref="A243:B243"/>
    <mergeCell ref="A225:B225"/>
    <mergeCell ref="C5:G5"/>
    <mergeCell ref="C180:C182"/>
    <mergeCell ref="D180:I180"/>
    <mergeCell ref="F181:G181"/>
    <mergeCell ref="H181:I181"/>
    <mergeCell ref="C67:D67"/>
    <mergeCell ref="I145:J145"/>
    <mergeCell ref="I67:J67"/>
    <mergeCell ref="C110:D110"/>
    <mergeCell ref="B36:B38"/>
    <mergeCell ref="C36:C38"/>
    <mergeCell ref="D36:I36"/>
    <mergeCell ref="J36:K36"/>
    <mergeCell ref="A39:A46"/>
    <mergeCell ref="A47:A54"/>
    <mergeCell ref="A112:A119"/>
    <mergeCell ref="A109:A111"/>
    <mergeCell ref="A93:A96"/>
    <mergeCell ref="A97:A100"/>
    <mergeCell ref="A105:G105"/>
    <mergeCell ref="K67:L67"/>
    <mergeCell ref="E67:F67"/>
  </mergeCells>
  <hyperlinks>
    <hyperlink ref="H1" location="Contents!A1" display="🏠 Contents" xr:uid="{2A3BACBD-C502-4455-A615-584C57359D3F}"/>
  </hyperlinks>
  <pageMargins left="0.7" right="0.7" top="0.75" bottom="0.75" header="0.3" footer="0.3"/>
  <pageSetup paperSize="9" orientation="portrait" r:id="rId1"/>
  <ignoredErrors>
    <ignoredError sqref="L183:L190 C356:H356 C364:G364 C382" formulaRange="1"/>
    <ignoredError sqref="E25:E27 E29:E30"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1E64-BD75-4487-ADD0-E83BDC0E9130}">
  <sheetPr>
    <tabColor rgb="FF007A45"/>
  </sheetPr>
  <dimension ref="A1:P76"/>
  <sheetViews>
    <sheetView showGridLines="0" zoomScaleNormal="100" workbookViewId="0">
      <pane ySplit="1" topLeftCell="A7" activePane="bottomLeft" state="frozen"/>
      <selection pane="bottomLeft" activeCell="C84" sqref="C84"/>
      <selection activeCell="H1" sqref="H1"/>
    </sheetView>
  </sheetViews>
  <sheetFormatPr defaultColWidth="8.7109375" defaultRowHeight="12.75"/>
  <cols>
    <col min="1" max="1" width="40.7109375" style="51" customWidth="1"/>
    <col min="2" max="2" width="31.42578125" style="33" customWidth="1"/>
    <col min="3" max="7" width="14.42578125" style="33" customWidth="1"/>
    <col min="8" max="8" width="18.7109375" style="33" customWidth="1"/>
    <col min="9" max="11" width="14.42578125" style="33" customWidth="1"/>
    <col min="12" max="16384" width="8.7109375" style="33"/>
  </cols>
  <sheetData>
    <row r="1" spans="1:15" s="38" customFormat="1" ht="30" customHeight="1">
      <c r="A1" s="113" t="s">
        <v>492</v>
      </c>
      <c r="B1" s="74"/>
      <c r="C1" s="74"/>
      <c r="D1" s="74"/>
      <c r="E1" s="74"/>
      <c r="F1" s="74"/>
      <c r="G1" s="74"/>
      <c r="H1" s="98" t="s">
        <v>30</v>
      </c>
      <c r="I1" s="233"/>
      <c r="J1" s="233"/>
      <c r="K1" s="233"/>
      <c r="L1" s="32"/>
      <c r="M1" s="32"/>
      <c r="N1" s="32"/>
      <c r="O1" s="32"/>
    </row>
    <row r="2" spans="1:15" ht="21" customHeight="1" thickBot="1">
      <c r="A2" s="391" t="s">
        <v>1</v>
      </c>
      <c r="B2" s="392" t="s">
        <v>2</v>
      </c>
      <c r="C2" s="392" t="s">
        <v>3</v>
      </c>
      <c r="D2" s="392" t="s">
        <v>4</v>
      </c>
      <c r="E2" s="392" t="s">
        <v>5</v>
      </c>
      <c r="F2" s="392" t="s">
        <v>6</v>
      </c>
      <c r="G2" s="394" t="s">
        <v>7</v>
      </c>
      <c r="H2" s="392" t="s">
        <v>8</v>
      </c>
      <c r="I2" s="392" t="s">
        <v>9</v>
      </c>
      <c r="J2" s="393" t="s">
        <v>10</v>
      </c>
      <c r="K2" s="73"/>
    </row>
    <row r="3" spans="1:15" ht="13.5" thickBot="1">
      <c r="A3" s="77"/>
      <c r="B3" s="69"/>
      <c r="C3" s="1398" t="s">
        <v>225</v>
      </c>
      <c r="D3" s="1399"/>
      <c r="E3" s="1398" t="s">
        <v>226</v>
      </c>
      <c r="F3" s="1087"/>
      <c r="G3" s="1389" t="s">
        <v>72</v>
      </c>
      <c r="H3" s="1390"/>
      <c r="I3" s="1390"/>
      <c r="J3" s="1390"/>
      <c r="K3" s="1391"/>
    </row>
    <row r="4" spans="1:15" ht="13.5" thickBot="1">
      <c r="A4" s="1400" t="s">
        <v>493</v>
      </c>
      <c r="B4" s="395" t="s">
        <v>32</v>
      </c>
      <c r="C4" s="194" t="s">
        <v>36</v>
      </c>
      <c r="D4" s="416" t="s">
        <v>37</v>
      </c>
      <c r="E4" s="169" t="s">
        <v>36</v>
      </c>
      <c r="F4" s="417" t="s">
        <v>37</v>
      </c>
      <c r="G4" s="169" t="s">
        <v>74</v>
      </c>
      <c r="H4" s="170" t="s">
        <v>34</v>
      </c>
      <c r="I4" s="170" t="s">
        <v>35</v>
      </c>
      <c r="J4" s="170" t="s">
        <v>36</v>
      </c>
      <c r="K4" s="418" t="s">
        <v>37</v>
      </c>
    </row>
    <row r="5" spans="1:15" ht="13.5" thickBot="1">
      <c r="A5" s="1401"/>
      <c r="B5" s="356" t="s">
        <v>42</v>
      </c>
      <c r="C5" s="357">
        <v>50</v>
      </c>
      <c r="D5" s="401">
        <v>60</v>
      </c>
      <c r="E5" s="358">
        <v>39</v>
      </c>
      <c r="F5" s="402">
        <v>21</v>
      </c>
      <c r="G5" s="358">
        <v>20</v>
      </c>
      <c r="H5" s="91">
        <v>34</v>
      </c>
      <c r="I5" s="91">
        <v>85</v>
      </c>
      <c r="J5" s="91">
        <f>SUM(J6:J7)</f>
        <v>89</v>
      </c>
      <c r="K5" s="264">
        <f>SUM(K6:K7)</f>
        <v>81</v>
      </c>
    </row>
    <row r="6" spans="1:15">
      <c r="A6" s="420" t="s">
        <v>494</v>
      </c>
      <c r="B6" s="143" t="s">
        <v>42</v>
      </c>
      <c r="C6" s="358">
        <v>8</v>
      </c>
      <c r="D6" s="264">
        <v>4</v>
      </c>
      <c r="E6" s="358">
        <v>14</v>
      </c>
      <c r="F6" s="402">
        <v>13</v>
      </c>
      <c r="G6" s="358">
        <v>1</v>
      </c>
      <c r="H6" s="91">
        <v>13</v>
      </c>
      <c r="I6" s="91">
        <v>27</v>
      </c>
      <c r="J6" s="91">
        <f>SUM(C6,E6)</f>
        <v>22</v>
      </c>
      <c r="K6" s="264">
        <f>SUM(D6,F6)</f>
        <v>17</v>
      </c>
    </row>
    <row r="7" spans="1:15" ht="13.5" thickBot="1">
      <c r="A7" s="421" t="s">
        <v>495</v>
      </c>
      <c r="B7" s="359" t="s">
        <v>42</v>
      </c>
      <c r="C7" s="360">
        <v>42</v>
      </c>
      <c r="D7" s="265">
        <v>56</v>
      </c>
      <c r="E7" s="360">
        <v>25</v>
      </c>
      <c r="F7" s="403">
        <v>8</v>
      </c>
      <c r="G7" s="360">
        <v>19</v>
      </c>
      <c r="H7" s="151">
        <v>21</v>
      </c>
      <c r="I7" s="151">
        <v>58</v>
      </c>
      <c r="J7" s="151">
        <f>SUM(C7,E7)</f>
        <v>67</v>
      </c>
      <c r="K7" s="265">
        <f>SUM(D7,F7)</f>
        <v>64</v>
      </c>
    </row>
    <row r="8" spans="1:15" ht="13.5" thickBot="1">
      <c r="A8" s="422"/>
      <c r="B8" s="1395"/>
      <c r="C8" s="1395"/>
      <c r="D8" s="975"/>
      <c r="E8" s="958"/>
      <c r="F8" s="975"/>
      <c r="G8" s="958"/>
      <c r="H8" s="73"/>
      <c r="I8" s="73"/>
      <c r="J8" s="73"/>
      <c r="K8" s="975"/>
    </row>
    <row r="9" spans="1:15" ht="13.5" thickBot="1">
      <c r="A9" s="77"/>
      <c r="B9" s="69"/>
      <c r="C9" s="1090" t="s">
        <v>225</v>
      </c>
      <c r="D9" s="1397"/>
      <c r="E9" s="1090" t="s">
        <v>226</v>
      </c>
      <c r="F9" s="1397"/>
      <c r="G9" s="1392" t="s">
        <v>72</v>
      </c>
      <c r="H9" s="1393"/>
      <c r="I9" s="1393"/>
      <c r="J9" s="1393"/>
      <c r="K9" s="1394"/>
    </row>
    <row r="10" spans="1:15">
      <c r="A10" s="1400" t="s">
        <v>496</v>
      </c>
      <c r="B10" s="395" t="s">
        <v>32</v>
      </c>
      <c r="C10" s="169" t="s">
        <v>36</v>
      </c>
      <c r="D10" s="417" t="s">
        <v>37</v>
      </c>
      <c r="E10" s="169" t="s">
        <v>36</v>
      </c>
      <c r="F10" s="417" t="s">
        <v>37</v>
      </c>
      <c r="G10" s="169" t="s">
        <v>74</v>
      </c>
      <c r="H10" s="170" t="s">
        <v>34</v>
      </c>
      <c r="I10" s="170" t="s">
        <v>35</v>
      </c>
      <c r="J10" s="170" t="s">
        <v>36</v>
      </c>
      <c r="K10" s="418" t="s">
        <v>37</v>
      </c>
    </row>
    <row r="11" spans="1:15" ht="13.5" thickBot="1">
      <c r="A11" s="1401"/>
      <c r="B11" s="361" t="s">
        <v>42</v>
      </c>
      <c r="C11" s="358">
        <v>18</v>
      </c>
      <c r="D11" s="402">
        <v>15</v>
      </c>
      <c r="E11" s="358">
        <v>1</v>
      </c>
      <c r="F11" s="402">
        <v>1</v>
      </c>
      <c r="G11" s="362">
        <v>2</v>
      </c>
      <c r="H11" s="363">
        <v>6</v>
      </c>
      <c r="I11" s="91">
        <v>13</v>
      </c>
      <c r="J11" s="91">
        <f>SUM(J12:J13)</f>
        <v>19</v>
      </c>
      <c r="K11" s="264">
        <f>SUM(K12:K13)</f>
        <v>16</v>
      </c>
    </row>
    <row r="12" spans="1:15">
      <c r="A12" s="420" t="s">
        <v>497</v>
      </c>
      <c r="B12" s="143" t="s">
        <v>42</v>
      </c>
      <c r="C12" s="358">
        <v>1</v>
      </c>
      <c r="D12" s="402">
        <v>0</v>
      </c>
      <c r="E12" s="358">
        <v>0</v>
      </c>
      <c r="F12" s="402">
        <v>1</v>
      </c>
      <c r="G12" s="358">
        <v>0</v>
      </c>
      <c r="H12" s="91">
        <v>2</v>
      </c>
      <c r="I12" s="91">
        <v>4</v>
      </c>
      <c r="J12" s="91">
        <f t="shared" ref="J12:J13" si="0">SUM(C12,E12)</f>
        <v>1</v>
      </c>
      <c r="K12" s="264">
        <f t="shared" ref="K12:K13" si="1">SUM(D12,F12)</f>
        <v>1</v>
      </c>
    </row>
    <row r="13" spans="1:15" ht="13.5" thickBot="1">
      <c r="A13" s="421" t="s">
        <v>498</v>
      </c>
      <c r="B13" s="359"/>
      <c r="C13" s="360">
        <v>17</v>
      </c>
      <c r="D13" s="403">
        <v>15</v>
      </c>
      <c r="E13" s="360">
        <v>1</v>
      </c>
      <c r="F13" s="403">
        <v>0</v>
      </c>
      <c r="G13" s="360">
        <v>2</v>
      </c>
      <c r="H13" s="151">
        <v>4</v>
      </c>
      <c r="I13" s="151">
        <v>9</v>
      </c>
      <c r="J13" s="151">
        <f t="shared" si="0"/>
        <v>18</v>
      </c>
      <c r="K13" s="265">
        <f t="shared" si="1"/>
        <v>15</v>
      </c>
    </row>
    <row r="14" spans="1:15" ht="13.5" thickBot="1">
      <c r="A14" s="422"/>
      <c r="B14" s="1396"/>
      <c r="C14" s="1396"/>
      <c r="D14" s="975"/>
      <c r="E14" s="958"/>
      <c r="F14" s="975"/>
      <c r="G14" s="958"/>
      <c r="H14" s="73"/>
      <c r="I14" s="73"/>
      <c r="J14" s="73"/>
      <c r="K14" s="975"/>
    </row>
    <row r="15" spans="1:15" ht="13.5" thickBot="1">
      <c r="A15" s="77"/>
      <c r="B15" s="69"/>
      <c r="C15" s="1090" t="s">
        <v>225</v>
      </c>
      <c r="D15" s="1092"/>
      <c r="E15" s="1091" t="s">
        <v>226</v>
      </c>
      <c r="F15" s="1397"/>
      <c r="G15" s="1392" t="s">
        <v>72</v>
      </c>
      <c r="H15" s="1393"/>
      <c r="I15" s="1393"/>
      <c r="J15" s="1393"/>
      <c r="K15" s="1394"/>
    </row>
    <row r="16" spans="1:15">
      <c r="A16" s="1400" t="s">
        <v>499</v>
      </c>
      <c r="B16" s="395" t="s">
        <v>32</v>
      </c>
      <c r="C16" s="169" t="s">
        <v>36</v>
      </c>
      <c r="D16" s="418" t="s">
        <v>37</v>
      </c>
      <c r="E16" s="397" t="s">
        <v>36</v>
      </c>
      <c r="F16" s="417" t="s">
        <v>37</v>
      </c>
      <c r="G16" s="169" t="s">
        <v>74</v>
      </c>
      <c r="H16" s="170" t="s">
        <v>34</v>
      </c>
      <c r="I16" s="170" t="s">
        <v>35</v>
      </c>
      <c r="J16" s="170" t="s">
        <v>36</v>
      </c>
      <c r="K16" s="418" t="s">
        <v>37</v>
      </c>
    </row>
    <row r="17" spans="1:11" ht="13.5" thickBot="1">
      <c r="A17" s="1401"/>
      <c r="B17" s="361" t="s">
        <v>42</v>
      </c>
      <c r="C17" s="358">
        <v>6</v>
      </c>
      <c r="D17" s="264">
        <v>4</v>
      </c>
      <c r="E17" s="364">
        <v>2</v>
      </c>
      <c r="F17" s="402">
        <v>0</v>
      </c>
      <c r="G17" s="358">
        <v>4</v>
      </c>
      <c r="H17" s="91">
        <v>2</v>
      </c>
      <c r="I17" s="91">
        <v>6</v>
      </c>
      <c r="J17" s="91">
        <f>SUM(J18:J19)</f>
        <v>8</v>
      </c>
      <c r="K17" s="264">
        <f>SUM(K18:K19)</f>
        <v>4</v>
      </c>
    </row>
    <row r="18" spans="1:11">
      <c r="A18" s="420" t="s">
        <v>500</v>
      </c>
      <c r="B18" s="143" t="s">
        <v>42</v>
      </c>
      <c r="C18" s="358">
        <v>0</v>
      </c>
      <c r="D18" s="264">
        <v>0</v>
      </c>
      <c r="E18" s="364">
        <v>1</v>
      </c>
      <c r="F18" s="402">
        <v>0</v>
      </c>
      <c r="G18" s="358">
        <v>0</v>
      </c>
      <c r="H18" s="91">
        <v>1</v>
      </c>
      <c r="I18" s="91">
        <v>3</v>
      </c>
      <c r="J18" s="91">
        <f>SUM(C18,E18)</f>
        <v>1</v>
      </c>
      <c r="K18" s="264">
        <f>SUM(D18,F18)</f>
        <v>0</v>
      </c>
    </row>
    <row r="19" spans="1:11" ht="13.5" thickBot="1">
      <c r="A19" s="421" t="s">
        <v>501</v>
      </c>
      <c r="B19" s="359" t="s">
        <v>42</v>
      </c>
      <c r="C19" s="360">
        <v>6</v>
      </c>
      <c r="D19" s="265">
        <v>4</v>
      </c>
      <c r="E19" s="365">
        <v>1</v>
      </c>
      <c r="F19" s="403">
        <v>0</v>
      </c>
      <c r="G19" s="360">
        <v>4</v>
      </c>
      <c r="H19" s="151">
        <v>1</v>
      </c>
      <c r="I19" s="151">
        <v>3</v>
      </c>
      <c r="J19" s="151">
        <f>SUM(C19,E19)</f>
        <v>7</v>
      </c>
      <c r="K19" s="265">
        <f>SUM(D19,F19)</f>
        <v>4</v>
      </c>
    </row>
    <row r="20" spans="1:11" ht="13.5" thickBot="1">
      <c r="A20" s="422"/>
      <c r="B20" s="1395"/>
      <c r="C20" s="1395"/>
      <c r="D20" s="975"/>
      <c r="E20" s="958"/>
      <c r="F20" s="975"/>
      <c r="G20" s="73"/>
      <c r="H20" s="73"/>
      <c r="I20" s="73"/>
      <c r="J20" s="73"/>
      <c r="K20" s="975"/>
    </row>
    <row r="21" spans="1:11" ht="13.5" thickBot="1">
      <c r="A21" s="77"/>
      <c r="B21" s="69"/>
      <c r="C21" s="1090" t="s">
        <v>225</v>
      </c>
      <c r="D21" s="1397"/>
      <c r="E21" s="1090" t="s">
        <v>226</v>
      </c>
      <c r="F21" s="1397"/>
      <c r="G21" s="1392" t="s">
        <v>72</v>
      </c>
      <c r="H21" s="1393"/>
      <c r="I21" s="1393"/>
      <c r="J21" s="1393"/>
      <c r="K21" s="1394"/>
    </row>
    <row r="22" spans="1:11">
      <c r="A22" s="1400" t="s">
        <v>502</v>
      </c>
      <c r="B22" s="395" t="s">
        <v>32</v>
      </c>
      <c r="C22" s="169" t="s">
        <v>36</v>
      </c>
      <c r="D22" s="417" t="s">
        <v>37</v>
      </c>
      <c r="E22" s="169" t="s">
        <v>36</v>
      </c>
      <c r="F22" s="417" t="s">
        <v>37</v>
      </c>
      <c r="G22" s="169" t="s">
        <v>74</v>
      </c>
      <c r="H22" s="170" t="s">
        <v>34</v>
      </c>
      <c r="I22" s="170" t="s">
        <v>35</v>
      </c>
      <c r="J22" s="170" t="s">
        <v>36</v>
      </c>
      <c r="K22" s="418" t="s">
        <v>37</v>
      </c>
    </row>
    <row r="23" spans="1:11" ht="13.5" thickBot="1">
      <c r="A23" s="1401"/>
      <c r="B23" s="361" t="s">
        <v>42</v>
      </c>
      <c r="C23" s="358">
        <v>76</v>
      </c>
      <c r="D23" s="402">
        <v>20</v>
      </c>
      <c r="E23" s="358">
        <v>361</v>
      </c>
      <c r="F23" s="402">
        <v>0</v>
      </c>
      <c r="G23" s="366">
        <v>127</v>
      </c>
      <c r="H23" s="367">
        <v>5</v>
      </c>
      <c r="I23" s="367">
        <v>38</v>
      </c>
      <c r="J23" s="91">
        <f>SUM(J24:J25)</f>
        <v>361</v>
      </c>
      <c r="K23" s="264">
        <f>SUM(K24:K25)</f>
        <v>20</v>
      </c>
    </row>
    <row r="24" spans="1:11">
      <c r="A24" s="420" t="s">
        <v>503</v>
      </c>
      <c r="B24" s="143" t="s">
        <v>42</v>
      </c>
      <c r="C24" s="358">
        <v>0</v>
      </c>
      <c r="D24" s="402">
        <v>0</v>
      </c>
      <c r="E24" s="358">
        <v>6</v>
      </c>
      <c r="F24" s="402">
        <v>0</v>
      </c>
      <c r="G24" s="358">
        <v>0</v>
      </c>
      <c r="H24" s="91">
        <v>4</v>
      </c>
      <c r="I24" s="91">
        <v>4</v>
      </c>
      <c r="J24" s="91">
        <f>SUM(C24,E24)</f>
        <v>6</v>
      </c>
      <c r="K24" s="264">
        <f>SUM(D24,F24)</f>
        <v>0</v>
      </c>
    </row>
    <row r="25" spans="1:11" ht="13.5" thickBot="1">
      <c r="A25" s="421" t="s">
        <v>504</v>
      </c>
      <c r="B25" s="359" t="s">
        <v>42</v>
      </c>
      <c r="C25" s="360">
        <v>76</v>
      </c>
      <c r="D25" s="403">
        <v>20</v>
      </c>
      <c r="E25" s="360">
        <v>279</v>
      </c>
      <c r="F25" s="403">
        <v>0</v>
      </c>
      <c r="G25" s="360">
        <v>127</v>
      </c>
      <c r="H25" s="151">
        <v>1</v>
      </c>
      <c r="I25" s="151">
        <v>34</v>
      </c>
      <c r="J25" s="151">
        <f>SUM(C25,E25)</f>
        <v>355</v>
      </c>
      <c r="K25" s="265">
        <f>SUM(D25,F25)</f>
        <v>20</v>
      </c>
    </row>
    <row r="26" spans="1:11" ht="13.5" thickBot="1">
      <c r="A26" s="422"/>
      <c r="B26" s="1396"/>
      <c r="C26" s="1396"/>
      <c r="D26" s="975"/>
      <c r="E26" s="958"/>
      <c r="F26" s="975"/>
      <c r="G26" s="73"/>
      <c r="H26" s="73"/>
      <c r="I26" s="73"/>
      <c r="J26" s="73"/>
      <c r="K26" s="975"/>
    </row>
    <row r="27" spans="1:11" ht="13.5" thickBot="1">
      <c r="A27" s="77"/>
      <c r="B27" s="69"/>
      <c r="C27" s="1090" t="s">
        <v>225</v>
      </c>
      <c r="D27" s="1397"/>
      <c r="E27" s="1090" t="s">
        <v>226</v>
      </c>
      <c r="F27" s="1092"/>
      <c r="G27" s="1392" t="s">
        <v>72</v>
      </c>
      <c r="H27" s="1393"/>
      <c r="I27" s="1393"/>
      <c r="J27" s="1393"/>
      <c r="K27" s="1394"/>
    </row>
    <row r="28" spans="1:11">
      <c r="A28" s="1400" t="s">
        <v>505</v>
      </c>
      <c r="B28" s="395" t="s">
        <v>32</v>
      </c>
      <c r="C28" s="169" t="s">
        <v>36</v>
      </c>
      <c r="D28" s="417" t="s">
        <v>37</v>
      </c>
      <c r="E28" s="169" t="s">
        <v>36</v>
      </c>
      <c r="F28" s="418" t="s">
        <v>37</v>
      </c>
      <c r="G28" s="169" t="s">
        <v>74</v>
      </c>
      <c r="H28" s="170" t="s">
        <v>34</v>
      </c>
      <c r="I28" s="170" t="s">
        <v>35</v>
      </c>
      <c r="J28" s="170" t="s">
        <v>36</v>
      </c>
      <c r="K28" s="418" t="s">
        <v>37</v>
      </c>
    </row>
    <row r="29" spans="1:11" ht="13.5" thickBot="1">
      <c r="A29" s="1401"/>
      <c r="B29" s="361" t="s">
        <v>42</v>
      </c>
      <c r="C29" s="358">
        <v>0</v>
      </c>
      <c r="D29" s="402">
        <v>0</v>
      </c>
      <c r="E29" s="358">
        <v>0</v>
      </c>
      <c r="F29" s="264">
        <v>0</v>
      </c>
      <c r="G29" s="358">
        <v>0</v>
      </c>
      <c r="H29" s="91">
        <v>0</v>
      </c>
      <c r="I29" s="91">
        <v>0</v>
      </c>
      <c r="J29" s="91">
        <f>SUM(J30:J31)</f>
        <v>0</v>
      </c>
      <c r="K29" s="264">
        <f>SUM(K30,K31)</f>
        <v>0</v>
      </c>
    </row>
    <row r="30" spans="1:11">
      <c r="A30" s="420" t="s">
        <v>506</v>
      </c>
      <c r="B30" s="143" t="s">
        <v>42</v>
      </c>
      <c r="C30" s="358">
        <v>0</v>
      </c>
      <c r="D30" s="402">
        <v>0</v>
      </c>
      <c r="E30" s="358">
        <v>0</v>
      </c>
      <c r="F30" s="264">
        <v>0</v>
      </c>
      <c r="G30" s="358">
        <v>0</v>
      </c>
      <c r="H30" s="91">
        <v>0</v>
      </c>
      <c r="I30" s="91">
        <v>0</v>
      </c>
      <c r="J30" s="91">
        <f>SUM(C30,E30)</f>
        <v>0</v>
      </c>
      <c r="K30" s="264">
        <f>SUM(D30,F30)</f>
        <v>0</v>
      </c>
    </row>
    <row r="31" spans="1:11" ht="13.5" thickBot="1">
      <c r="A31" s="421" t="s">
        <v>507</v>
      </c>
      <c r="B31" s="359" t="s">
        <v>42</v>
      </c>
      <c r="C31" s="360">
        <v>0</v>
      </c>
      <c r="D31" s="403">
        <v>0</v>
      </c>
      <c r="E31" s="360">
        <v>0</v>
      </c>
      <c r="F31" s="265">
        <v>0</v>
      </c>
      <c r="G31" s="360">
        <v>0</v>
      </c>
      <c r="H31" s="151">
        <v>0</v>
      </c>
      <c r="I31" s="151">
        <v>0</v>
      </c>
      <c r="J31" s="151">
        <f>SUM(C31,E31)</f>
        <v>0</v>
      </c>
      <c r="K31" s="265">
        <f>SUM(D31,F31)</f>
        <v>0</v>
      </c>
    </row>
    <row r="32" spans="1:11" ht="13.5" thickBot="1">
      <c r="A32" s="422"/>
      <c r="B32" s="1396"/>
      <c r="C32" s="1396"/>
      <c r="D32" s="975"/>
      <c r="E32" s="958"/>
      <c r="F32" s="975"/>
      <c r="G32" s="958"/>
      <c r="H32" s="958"/>
      <c r="I32" s="958"/>
      <c r="J32" s="958"/>
      <c r="K32" s="975"/>
    </row>
    <row r="33" spans="1:16" ht="13.5" thickBot="1">
      <c r="A33" s="77"/>
      <c r="B33" s="69"/>
      <c r="C33" s="1090" t="s">
        <v>225</v>
      </c>
      <c r="D33" s="1092"/>
      <c r="E33" s="1091" t="s">
        <v>226</v>
      </c>
      <c r="F33" s="1397"/>
      <c r="G33" s="1392" t="s">
        <v>72</v>
      </c>
      <c r="H33" s="1393"/>
      <c r="I33" s="1393"/>
      <c r="J33" s="1393"/>
      <c r="K33" s="1394"/>
    </row>
    <row r="34" spans="1:16">
      <c r="A34" s="1400" t="s">
        <v>508</v>
      </c>
      <c r="B34" s="395" t="s">
        <v>32</v>
      </c>
      <c r="C34" s="169" t="s">
        <v>36</v>
      </c>
      <c r="D34" s="418" t="s">
        <v>37</v>
      </c>
      <c r="E34" s="397" t="s">
        <v>36</v>
      </c>
      <c r="F34" s="417" t="s">
        <v>37</v>
      </c>
      <c r="G34" s="169" t="s">
        <v>74</v>
      </c>
      <c r="H34" s="170" t="s">
        <v>34</v>
      </c>
      <c r="I34" s="170" t="s">
        <v>35</v>
      </c>
      <c r="J34" s="170" t="s">
        <v>36</v>
      </c>
      <c r="K34" s="418" t="s">
        <v>37</v>
      </c>
    </row>
    <row r="35" spans="1:16" ht="13.5" thickBot="1">
      <c r="A35" s="1401"/>
      <c r="B35" s="361" t="s">
        <v>42</v>
      </c>
      <c r="C35" s="358">
        <v>0</v>
      </c>
      <c r="D35" s="264">
        <v>0</v>
      </c>
      <c r="E35" s="364">
        <v>0</v>
      </c>
      <c r="F35" s="402">
        <v>0</v>
      </c>
      <c r="G35" s="358">
        <v>1</v>
      </c>
      <c r="H35" s="91">
        <v>3</v>
      </c>
      <c r="I35" s="91">
        <v>1</v>
      </c>
      <c r="J35" s="91">
        <f>SUM(J36:J37)</f>
        <v>0</v>
      </c>
      <c r="K35" s="264">
        <f>SUM(K36:K37)</f>
        <v>0</v>
      </c>
    </row>
    <row r="36" spans="1:16">
      <c r="A36" s="420" t="s">
        <v>509</v>
      </c>
      <c r="B36" s="143" t="s">
        <v>42</v>
      </c>
      <c r="C36" s="358">
        <v>0</v>
      </c>
      <c r="D36" s="264">
        <v>0</v>
      </c>
      <c r="E36" s="364">
        <v>0</v>
      </c>
      <c r="F36" s="402">
        <v>0</v>
      </c>
      <c r="G36" s="358">
        <v>0</v>
      </c>
      <c r="H36" s="91">
        <v>0</v>
      </c>
      <c r="I36" s="91">
        <v>0</v>
      </c>
      <c r="J36" s="91">
        <f>SUM(C36,E36)</f>
        <v>0</v>
      </c>
      <c r="K36" s="264">
        <f>SUM(D36,F36)</f>
        <v>0</v>
      </c>
    </row>
    <row r="37" spans="1:16" ht="13.5" thickBot="1">
      <c r="A37" s="421" t="s">
        <v>510</v>
      </c>
      <c r="B37" s="359" t="s">
        <v>42</v>
      </c>
      <c r="C37" s="360">
        <v>0</v>
      </c>
      <c r="D37" s="265">
        <v>0</v>
      </c>
      <c r="E37" s="365">
        <v>0</v>
      </c>
      <c r="F37" s="403">
        <v>0</v>
      </c>
      <c r="G37" s="360">
        <v>1</v>
      </c>
      <c r="H37" s="151">
        <v>3</v>
      </c>
      <c r="I37" s="151">
        <v>1</v>
      </c>
      <c r="J37" s="151">
        <f>SUM(C37,E37)</f>
        <v>0</v>
      </c>
      <c r="K37" s="265">
        <f>SUM(D37,F37)</f>
        <v>0</v>
      </c>
    </row>
    <row r="38" spans="1:16" ht="13.5" thickBot="1">
      <c r="A38" s="422"/>
      <c r="B38" s="1395"/>
      <c r="C38" s="1395"/>
      <c r="D38" s="975"/>
      <c r="E38" s="958"/>
      <c r="F38" s="975"/>
      <c r="G38" s="958"/>
      <c r="H38" s="958"/>
      <c r="I38" s="958"/>
      <c r="J38" s="958"/>
      <c r="K38" s="975"/>
    </row>
    <row r="39" spans="1:16" ht="13.5" thickBot="1">
      <c r="A39" s="77"/>
      <c r="B39" s="69"/>
      <c r="C39" s="1090" t="s">
        <v>225</v>
      </c>
      <c r="D39" s="1092"/>
      <c r="E39" s="1091" t="s">
        <v>226</v>
      </c>
      <c r="F39" s="1397"/>
      <c r="G39" s="1090" t="s">
        <v>72</v>
      </c>
      <c r="H39" s="1091"/>
      <c r="I39" s="1091"/>
      <c r="J39" s="1091"/>
      <c r="K39" s="1092"/>
    </row>
    <row r="40" spans="1:16">
      <c r="A40" s="1400" t="s">
        <v>511</v>
      </c>
      <c r="B40" s="395" t="s">
        <v>32</v>
      </c>
      <c r="C40" s="169" t="s">
        <v>36</v>
      </c>
      <c r="D40" s="418" t="s">
        <v>37</v>
      </c>
      <c r="E40" s="397" t="s">
        <v>36</v>
      </c>
      <c r="F40" s="417" t="s">
        <v>37</v>
      </c>
      <c r="G40" s="169" t="s">
        <v>74</v>
      </c>
      <c r="H40" s="170" t="s">
        <v>34</v>
      </c>
      <c r="I40" s="170" t="s">
        <v>35</v>
      </c>
      <c r="J40" s="170" t="s">
        <v>36</v>
      </c>
      <c r="K40" s="418" t="s">
        <v>37</v>
      </c>
    </row>
    <row r="41" spans="1:16" ht="13.5" thickBot="1">
      <c r="A41" s="1401"/>
      <c r="B41" s="361" t="s">
        <v>347</v>
      </c>
      <c r="C41" s="368">
        <v>27615773</v>
      </c>
      <c r="D41" s="404">
        <v>25996382</v>
      </c>
      <c r="E41" s="369">
        <v>11016229</v>
      </c>
      <c r="F41" s="406">
        <v>13608737</v>
      </c>
      <c r="G41" s="368">
        <v>13022777</v>
      </c>
      <c r="H41" s="90">
        <v>20955324</v>
      </c>
      <c r="I41" s="90">
        <v>31504112</v>
      </c>
      <c r="J41" s="90">
        <f>SUM(J42:J43)</f>
        <v>38632002</v>
      </c>
      <c r="K41" s="404">
        <f>SUM(K42:K43)</f>
        <v>39605119</v>
      </c>
    </row>
    <row r="42" spans="1:16">
      <c r="A42" s="420" t="s">
        <v>512</v>
      </c>
      <c r="B42" s="143" t="s">
        <v>347</v>
      </c>
      <c r="C42" s="368">
        <v>6889462</v>
      </c>
      <c r="D42" s="404">
        <v>6289494</v>
      </c>
      <c r="E42" s="369">
        <v>4374171</v>
      </c>
      <c r="F42" s="406">
        <v>5629942</v>
      </c>
      <c r="G42" s="368">
        <v>1451544</v>
      </c>
      <c r="H42" s="90">
        <v>12288704</v>
      </c>
      <c r="I42" s="90">
        <v>6473436</v>
      </c>
      <c r="J42" s="90">
        <f>SUM(C42,E42)</f>
        <v>11263633</v>
      </c>
      <c r="K42" s="404">
        <f>SUM(D42,F42)</f>
        <v>11919436</v>
      </c>
    </row>
    <row r="43" spans="1:16" ht="13.5" thickBot="1">
      <c r="A43" s="421" t="s">
        <v>513</v>
      </c>
      <c r="B43" s="359" t="s">
        <v>347</v>
      </c>
      <c r="C43" s="371">
        <v>20726311</v>
      </c>
      <c r="D43" s="405">
        <v>19706888</v>
      </c>
      <c r="E43" s="372">
        <v>6642058</v>
      </c>
      <c r="F43" s="407">
        <v>7978795</v>
      </c>
      <c r="G43" s="371">
        <v>11571233</v>
      </c>
      <c r="H43" s="146">
        <v>8666620</v>
      </c>
      <c r="I43" s="146">
        <v>25030677</v>
      </c>
      <c r="J43" s="146">
        <f>SUM(C43,E43)</f>
        <v>27368369</v>
      </c>
      <c r="K43" s="405">
        <f>SUM(D43,F43)</f>
        <v>27685683</v>
      </c>
    </row>
    <row r="44" spans="1:16" ht="13.5" thickBot="1">
      <c r="A44" s="422"/>
      <c r="B44" s="1395"/>
      <c r="C44" s="1395"/>
      <c r="D44" s="975"/>
      <c r="E44" s="958"/>
      <c r="F44" s="975"/>
      <c r="G44" s="73"/>
      <c r="H44" s="73"/>
      <c r="I44" s="73"/>
      <c r="J44" s="73"/>
      <c r="K44" s="975"/>
      <c r="P44" s="54"/>
    </row>
    <row r="45" spans="1:16" ht="13.5" thickBot="1">
      <c r="A45" s="77"/>
      <c r="B45" s="69"/>
      <c r="C45" s="1090" t="s">
        <v>225</v>
      </c>
      <c r="D45" s="1397"/>
      <c r="E45" s="1090" t="s">
        <v>226</v>
      </c>
      <c r="F45" s="1397"/>
      <c r="G45" s="1392" t="s">
        <v>72</v>
      </c>
      <c r="H45" s="1393"/>
      <c r="I45" s="1393"/>
      <c r="J45" s="1393"/>
      <c r="K45" s="1394"/>
    </row>
    <row r="46" spans="1:16">
      <c r="A46" s="1400" t="s">
        <v>514</v>
      </c>
      <c r="B46" s="395" t="s">
        <v>32</v>
      </c>
      <c r="C46" s="169" t="s">
        <v>36</v>
      </c>
      <c r="D46" s="417" t="s">
        <v>37</v>
      </c>
      <c r="E46" s="169" t="s">
        <v>36</v>
      </c>
      <c r="F46" s="417" t="s">
        <v>37</v>
      </c>
      <c r="G46" s="169" t="s">
        <v>74</v>
      </c>
      <c r="H46" s="170" t="s">
        <v>34</v>
      </c>
      <c r="I46" s="170" t="s">
        <v>35</v>
      </c>
      <c r="J46" s="170" t="s">
        <v>36</v>
      </c>
      <c r="K46" s="418" t="s">
        <v>37</v>
      </c>
    </row>
    <row r="47" spans="1:16" ht="13.5" thickBot="1">
      <c r="A47" s="1401"/>
      <c r="B47" s="361" t="s">
        <v>347</v>
      </c>
      <c r="C47" s="373">
        <v>457688</v>
      </c>
      <c r="D47" s="406">
        <v>466512</v>
      </c>
      <c r="E47" s="374">
        <v>174256</v>
      </c>
      <c r="F47" s="406">
        <v>168312</v>
      </c>
      <c r="G47" s="368">
        <v>278815</v>
      </c>
      <c r="H47" s="90">
        <v>589968</v>
      </c>
      <c r="I47" s="90">
        <v>697110</v>
      </c>
      <c r="J47" s="90">
        <f>SUM(J48:J49)</f>
        <v>631944</v>
      </c>
      <c r="K47" s="404">
        <f>SUM(K48:K49)</f>
        <v>634824</v>
      </c>
    </row>
    <row r="48" spans="1:16">
      <c r="A48" s="420" t="s">
        <v>515</v>
      </c>
      <c r="B48" s="143" t="s">
        <v>347</v>
      </c>
      <c r="C48" s="368">
        <v>73946</v>
      </c>
      <c r="D48" s="406">
        <v>101745</v>
      </c>
      <c r="E48" s="368">
        <v>65071</v>
      </c>
      <c r="F48" s="406">
        <v>63289</v>
      </c>
      <c r="G48" s="368">
        <v>35854</v>
      </c>
      <c r="H48" s="90">
        <v>99413</v>
      </c>
      <c r="I48" s="90">
        <v>114076</v>
      </c>
      <c r="J48" s="90">
        <f>SUM(C48,E48)</f>
        <v>139017</v>
      </c>
      <c r="K48" s="404">
        <f>SUM(D48,F48)</f>
        <v>165034</v>
      </c>
    </row>
    <row r="49" spans="1:11" ht="13.5" thickBot="1">
      <c r="A49" s="421" t="s">
        <v>516</v>
      </c>
      <c r="B49" s="359" t="s">
        <v>347</v>
      </c>
      <c r="C49" s="371">
        <v>383742</v>
      </c>
      <c r="D49" s="407">
        <v>364767</v>
      </c>
      <c r="E49" s="371">
        <v>109185</v>
      </c>
      <c r="F49" s="407">
        <v>105023</v>
      </c>
      <c r="G49" s="371">
        <v>242961</v>
      </c>
      <c r="H49" s="146">
        <v>490555</v>
      </c>
      <c r="I49" s="146">
        <v>583034</v>
      </c>
      <c r="J49" s="146">
        <f>SUM(C49,E49)</f>
        <v>492927</v>
      </c>
      <c r="K49" s="405">
        <f>SUM(D49,F49)</f>
        <v>469790</v>
      </c>
    </row>
    <row r="50" spans="1:11" ht="13.5" thickBot="1">
      <c r="A50" s="422"/>
      <c r="B50" s="1395"/>
      <c r="C50" s="1395"/>
      <c r="D50" s="975"/>
      <c r="E50" s="958"/>
      <c r="F50" s="975"/>
      <c r="G50" s="73"/>
      <c r="H50" s="73"/>
      <c r="I50" s="73"/>
      <c r="J50" s="73"/>
      <c r="K50" s="975"/>
    </row>
    <row r="51" spans="1:11">
      <c r="A51" s="77"/>
      <c r="B51" s="69"/>
      <c r="C51" s="1098" t="s">
        <v>225</v>
      </c>
      <c r="D51" s="1100"/>
      <c r="E51" s="1091" t="s">
        <v>226</v>
      </c>
      <c r="F51" s="1092"/>
      <c r="G51" s="1099" t="s">
        <v>72</v>
      </c>
      <c r="H51" s="1099"/>
      <c r="I51" s="1099"/>
      <c r="J51" s="1099"/>
      <c r="K51" s="1100"/>
    </row>
    <row r="52" spans="1:11">
      <c r="A52" s="1405" t="s">
        <v>517</v>
      </c>
      <c r="B52" s="193" t="s">
        <v>32</v>
      </c>
      <c r="C52" s="200" t="s">
        <v>36</v>
      </c>
      <c r="D52" s="419" t="s">
        <v>37</v>
      </c>
      <c r="E52" s="398" t="s">
        <v>36</v>
      </c>
      <c r="F52" s="419" t="s">
        <v>37</v>
      </c>
      <c r="G52" s="398" t="s">
        <v>74</v>
      </c>
      <c r="H52" s="105" t="s">
        <v>34</v>
      </c>
      <c r="I52" s="105" t="s">
        <v>35</v>
      </c>
      <c r="J52" s="105" t="s">
        <v>36</v>
      </c>
      <c r="K52" s="419" t="s">
        <v>37</v>
      </c>
    </row>
    <row r="53" spans="1:11">
      <c r="A53" s="1406"/>
      <c r="B53" s="375" t="s">
        <v>42</v>
      </c>
      <c r="C53" s="358">
        <v>0.22</v>
      </c>
      <c r="D53" s="264">
        <v>0.15</v>
      </c>
      <c r="E53" s="364">
        <v>0.18</v>
      </c>
      <c r="F53" s="264">
        <v>0</v>
      </c>
      <c r="G53" s="364">
        <v>0.38</v>
      </c>
      <c r="H53" s="91">
        <v>0.24</v>
      </c>
      <c r="I53" s="91">
        <v>0.22</v>
      </c>
      <c r="J53" s="91">
        <v>0.21</v>
      </c>
      <c r="K53" s="264">
        <v>0.1</v>
      </c>
    </row>
    <row r="54" spans="1:11">
      <c r="A54" s="423" t="s">
        <v>518</v>
      </c>
      <c r="B54" s="143" t="s">
        <v>42</v>
      </c>
      <c r="C54" s="358">
        <v>0</v>
      </c>
      <c r="D54" s="264">
        <v>0</v>
      </c>
      <c r="E54" s="364">
        <v>0.23</v>
      </c>
      <c r="F54" s="264">
        <v>0</v>
      </c>
      <c r="G54" s="364">
        <v>0</v>
      </c>
      <c r="H54" s="91">
        <v>0.08</v>
      </c>
      <c r="I54" s="91">
        <v>0.46</v>
      </c>
      <c r="J54" s="91">
        <v>0.09</v>
      </c>
      <c r="K54" s="264">
        <v>0</v>
      </c>
    </row>
    <row r="55" spans="1:11">
      <c r="A55" s="423" t="s">
        <v>519</v>
      </c>
      <c r="B55" s="143" t="s">
        <v>42</v>
      </c>
      <c r="C55" s="358">
        <v>0.28999999999999998</v>
      </c>
      <c r="D55" s="264">
        <v>0.2</v>
      </c>
      <c r="E55" s="364">
        <v>0.15</v>
      </c>
      <c r="F55" s="264">
        <v>0</v>
      </c>
      <c r="G55" s="364">
        <v>0.43</v>
      </c>
      <c r="H55" s="91">
        <v>0.46</v>
      </c>
      <c r="I55" s="91">
        <v>0.16</v>
      </c>
      <c r="J55" s="91">
        <v>0.26</v>
      </c>
      <c r="K55" s="264">
        <v>0.14000000000000001</v>
      </c>
    </row>
    <row r="56" spans="1:11">
      <c r="A56" s="423" t="s">
        <v>520</v>
      </c>
      <c r="B56" s="143" t="s">
        <v>521</v>
      </c>
      <c r="C56" s="376">
        <v>1</v>
      </c>
      <c r="D56" s="408">
        <v>1</v>
      </c>
      <c r="E56" s="377">
        <v>1</v>
      </c>
      <c r="F56" s="408">
        <v>1</v>
      </c>
      <c r="G56" s="377">
        <v>1</v>
      </c>
      <c r="H56" s="378">
        <v>1</v>
      </c>
      <c r="I56" s="378">
        <v>1</v>
      </c>
      <c r="J56" s="378">
        <v>1</v>
      </c>
      <c r="K56" s="408">
        <v>1</v>
      </c>
    </row>
    <row r="57" spans="1:11" ht="13.5" thickBot="1">
      <c r="A57" s="423" t="s">
        <v>522</v>
      </c>
      <c r="B57" s="143" t="s">
        <v>521</v>
      </c>
      <c r="C57" s="379">
        <v>1</v>
      </c>
      <c r="D57" s="409">
        <v>1</v>
      </c>
      <c r="E57" s="380">
        <v>1</v>
      </c>
      <c r="F57" s="409">
        <v>1</v>
      </c>
      <c r="G57" s="380">
        <v>1</v>
      </c>
      <c r="H57" s="381">
        <v>1</v>
      </c>
      <c r="I57" s="381">
        <v>1</v>
      </c>
      <c r="J57" s="381">
        <v>1</v>
      </c>
      <c r="K57" s="409">
        <v>1</v>
      </c>
    </row>
    <row r="58" spans="1:11">
      <c r="A58" s="422"/>
      <c r="B58" s="958"/>
      <c r="C58" s="958"/>
      <c r="D58" s="975"/>
      <c r="E58" s="958"/>
      <c r="F58" s="975"/>
      <c r="G58" s="958"/>
      <c r="H58" s="958"/>
      <c r="I58" s="958"/>
      <c r="J58" s="958"/>
      <c r="K58" s="975"/>
    </row>
    <row r="59" spans="1:11" ht="13.5" thickBot="1">
      <c r="A59" s="422"/>
      <c r="B59" s="1395"/>
      <c r="C59" s="1395"/>
      <c r="D59" s="975"/>
      <c r="E59" s="958"/>
      <c r="F59" s="975"/>
      <c r="G59" s="958"/>
      <c r="H59" s="958"/>
      <c r="I59" s="958"/>
      <c r="J59" s="958"/>
      <c r="K59" s="975"/>
    </row>
    <row r="60" spans="1:11" ht="13.5" thickBot="1">
      <c r="A60" s="77"/>
      <c r="B60" s="69"/>
      <c r="C60" s="1090" t="s">
        <v>225</v>
      </c>
      <c r="D60" s="1092"/>
      <c r="E60" s="1091" t="s">
        <v>226</v>
      </c>
      <c r="F60" s="1397"/>
      <c r="G60" s="1090" t="s">
        <v>72</v>
      </c>
      <c r="H60" s="1091"/>
      <c r="I60" s="1091"/>
      <c r="J60" s="1091"/>
      <c r="K60" s="1092"/>
    </row>
    <row r="61" spans="1:11">
      <c r="A61" s="1400" t="s">
        <v>523</v>
      </c>
      <c r="B61" s="395" t="s">
        <v>32</v>
      </c>
      <c r="C61" s="169" t="s">
        <v>36</v>
      </c>
      <c r="D61" s="418" t="s">
        <v>37</v>
      </c>
      <c r="E61" s="397" t="s">
        <v>36</v>
      </c>
      <c r="F61" s="417" t="s">
        <v>37</v>
      </c>
      <c r="G61" s="169" t="s">
        <v>74</v>
      </c>
      <c r="H61" s="170" t="s">
        <v>34</v>
      </c>
      <c r="I61" s="170" t="s">
        <v>35</v>
      </c>
      <c r="J61" s="170" t="s">
        <v>36</v>
      </c>
      <c r="K61" s="418" t="s">
        <v>37</v>
      </c>
    </row>
    <row r="62" spans="1:11" ht="13.5" thickBot="1">
      <c r="A62" s="1401"/>
      <c r="B62" s="361" t="s">
        <v>42</v>
      </c>
      <c r="C62" s="382">
        <v>0.86906856045300118</v>
      </c>
      <c r="D62" s="410">
        <v>0.73087093145934334</v>
      </c>
      <c r="E62" s="383">
        <v>0.27232549359676528</v>
      </c>
      <c r="F62" s="413">
        <v>7.3482204851192293E-2</v>
      </c>
      <c r="G62" s="382">
        <v>0.53751976248998201</v>
      </c>
      <c r="H62" s="384">
        <v>0.52492626694772171</v>
      </c>
      <c r="I62" s="384">
        <v>0.63483776340053644</v>
      </c>
      <c r="J62" s="384">
        <v>0.69890242990488161</v>
      </c>
      <c r="K62" s="410">
        <v>0.50498522550838632</v>
      </c>
    </row>
    <row r="63" spans="1:11">
      <c r="A63" s="420" t="s">
        <v>524</v>
      </c>
      <c r="B63" s="143" t="s">
        <v>42</v>
      </c>
      <c r="C63" s="382">
        <v>0.14514921484435214</v>
      </c>
      <c r="D63" s="410">
        <v>0</v>
      </c>
      <c r="E63" s="383">
        <v>0.22861474780021174</v>
      </c>
      <c r="F63" s="413">
        <v>0.17762172327885439</v>
      </c>
      <c r="G63" s="382">
        <v>0</v>
      </c>
      <c r="H63" s="384">
        <v>0.24412663857799813</v>
      </c>
      <c r="I63" s="384">
        <v>1.0813423567748532</v>
      </c>
      <c r="J63" s="384">
        <v>0.17756260346905833</v>
      </c>
      <c r="K63" s="410">
        <v>8.3896586349416311E-2</v>
      </c>
    </row>
    <row r="64" spans="1:11" ht="13.5" thickBot="1">
      <c r="A64" s="421" t="s">
        <v>525</v>
      </c>
      <c r="B64" s="359" t="s">
        <v>42</v>
      </c>
      <c r="C64" s="385">
        <v>1.1097006172960573</v>
      </c>
      <c r="D64" s="411">
        <v>0.96412990219460326</v>
      </c>
      <c r="E64" s="386">
        <v>0.30111149285357036</v>
      </c>
      <c r="F64" s="414">
        <v>0</v>
      </c>
      <c r="G64" s="385">
        <v>0.60494849598137035</v>
      </c>
      <c r="H64" s="387">
        <v>0.92308189351788816</v>
      </c>
      <c r="I64" s="387">
        <v>0.51936271079209551</v>
      </c>
      <c r="J64" s="387">
        <v>0.91346327913608327</v>
      </c>
      <c r="K64" s="411">
        <v>0.68627528531624093</v>
      </c>
    </row>
    <row r="65" spans="1:11" ht="13.5" thickBot="1">
      <c r="A65" s="422"/>
      <c r="B65" s="1395"/>
      <c r="C65" s="1395"/>
      <c r="D65" s="975"/>
      <c r="E65" s="958"/>
      <c r="F65" s="975"/>
      <c r="G65" s="73"/>
      <c r="H65" s="73"/>
      <c r="I65" s="73"/>
      <c r="J65" s="73"/>
      <c r="K65" s="975"/>
    </row>
    <row r="66" spans="1:11" ht="13.5" thickBot="1">
      <c r="A66" s="77"/>
      <c r="B66" s="69"/>
      <c r="C66" s="1090" t="s">
        <v>225</v>
      </c>
      <c r="D66" s="1092"/>
      <c r="E66" s="1091" t="s">
        <v>226</v>
      </c>
      <c r="F66" s="1397"/>
      <c r="G66" s="1090" t="s">
        <v>72</v>
      </c>
      <c r="H66" s="1091"/>
      <c r="I66" s="1091"/>
      <c r="J66" s="1091"/>
      <c r="K66" s="1092"/>
    </row>
    <row r="67" spans="1:11">
      <c r="A67" s="1400" t="s">
        <v>526</v>
      </c>
      <c r="B67" s="1400" t="s">
        <v>32</v>
      </c>
      <c r="C67" s="169" t="s">
        <v>36</v>
      </c>
      <c r="D67" s="418" t="s">
        <v>37</v>
      </c>
      <c r="E67" s="397" t="s">
        <v>36</v>
      </c>
      <c r="F67" s="417" t="s">
        <v>37</v>
      </c>
      <c r="G67" s="169" t="s">
        <v>74</v>
      </c>
      <c r="H67" s="170" t="s">
        <v>34</v>
      </c>
      <c r="I67" s="170" t="s">
        <v>35</v>
      </c>
      <c r="J67" s="170" t="s">
        <v>36</v>
      </c>
      <c r="K67" s="418" t="s">
        <v>37</v>
      </c>
    </row>
    <row r="68" spans="1:11" ht="13.5" thickBot="1">
      <c r="A68" s="1401"/>
      <c r="B68" s="1404"/>
      <c r="C68" s="358">
        <v>2.75</v>
      </c>
      <c r="D68" s="264">
        <v>0.77</v>
      </c>
      <c r="E68" s="364">
        <v>32.770000000000003</v>
      </c>
      <c r="F68" s="402">
        <v>0</v>
      </c>
      <c r="G68" s="137">
        <v>9.7521442623182448</v>
      </c>
      <c r="H68" s="129">
        <v>0.23860284861260078</v>
      </c>
      <c r="I68" s="129">
        <v>1.2061917504610191</v>
      </c>
      <c r="J68" s="129">
        <v>9.3445843405800826</v>
      </c>
      <c r="K68" s="185">
        <v>0.50498522550838632</v>
      </c>
    </row>
    <row r="69" spans="1:11">
      <c r="A69" s="420" t="s">
        <v>527</v>
      </c>
      <c r="B69" s="143" t="s">
        <v>42</v>
      </c>
      <c r="C69" s="358">
        <v>0</v>
      </c>
      <c r="D69" s="264">
        <v>0</v>
      </c>
      <c r="E69" s="364">
        <v>1.37</v>
      </c>
      <c r="F69" s="402">
        <v>0</v>
      </c>
      <c r="G69" s="388">
        <v>0</v>
      </c>
      <c r="H69" s="129">
        <v>0.32550218477066417</v>
      </c>
      <c r="I69" s="129">
        <v>0.61790991815705898</v>
      </c>
      <c r="J69" s="129">
        <v>0.53268781040717506</v>
      </c>
      <c r="K69" s="415">
        <v>0</v>
      </c>
    </row>
    <row r="70" spans="1:11" ht="13.5" thickBot="1">
      <c r="A70" s="421" t="s">
        <v>528</v>
      </c>
      <c r="B70" s="359" t="s">
        <v>42</v>
      </c>
      <c r="C70" s="360">
        <v>3.67</v>
      </c>
      <c r="D70" s="265">
        <v>1.01</v>
      </c>
      <c r="E70" s="365">
        <v>42.01</v>
      </c>
      <c r="F70" s="403">
        <v>0</v>
      </c>
      <c r="G70" s="140">
        <v>10.975494141376291</v>
      </c>
      <c r="H70" s="132">
        <v>0.11538523668973602</v>
      </c>
      <c r="I70" s="132">
        <v>1.3583332436100959</v>
      </c>
      <c r="J70" s="132">
        <v>12.971178563732384</v>
      </c>
      <c r="K70" s="186">
        <v>0.72239503717499043</v>
      </c>
    </row>
    <row r="71" spans="1:11" ht="13.5" thickBot="1">
      <c r="A71" s="422"/>
      <c r="B71" s="1395"/>
      <c r="C71" s="1395"/>
      <c r="D71" s="975"/>
      <c r="E71" s="958"/>
      <c r="F71" s="975"/>
      <c r="G71" s="73"/>
      <c r="H71" s="73"/>
      <c r="I71" s="73"/>
      <c r="J71" s="73"/>
      <c r="K71" s="975"/>
    </row>
    <row r="72" spans="1:11" ht="13.5" thickBot="1">
      <c r="A72" s="77"/>
      <c r="B72" s="69"/>
      <c r="C72" s="1090" t="s">
        <v>225</v>
      </c>
      <c r="D72" s="1092"/>
      <c r="E72" s="1091" t="s">
        <v>226</v>
      </c>
      <c r="F72" s="1397"/>
      <c r="G72" s="1090" t="s">
        <v>72</v>
      </c>
      <c r="H72" s="1091"/>
      <c r="I72" s="1091"/>
      <c r="J72" s="1091"/>
      <c r="K72" s="1092"/>
    </row>
    <row r="73" spans="1:11">
      <c r="A73" s="1402" t="s">
        <v>529</v>
      </c>
      <c r="B73" s="396" t="s">
        <v>32</v>
      </c>
      <c r="C73" s="169" t="s">
        <v>36</v>
      </c>
      <c r="D73" s="418" t="s">
        <v>37</v>
      </c>
      <c r="E73" s="397" t="s">
        <v>36</v>
      </c>
      <c r="F73" s="417" t="s">
        <v>37</v>
      </c>
      <c r="G73" s="169" t="s">
        <v>74</v>
      </c>
      <c r="H73" s="170" t="s">
        <v>34</v>
      </c>
      <c r="I73" s="170" t="s">
        <v>35</v>
      </c>
      <c r="J73" s="170" t="s">
        <v>36</v>
      </c>
      <c r="K73" s="418" t="s">
        <v>37</v>
      </c>
    </row>
    <row r="74" spans="1:11" ht="13.5" thickBot="1">
      <c r="A74" s="1403"/>
      <c r="B74" s="359" t="s">
        <v>42</v>
      </c>
      <c r="C74" s="389">
        <v>3954</v>
      </c>
      <c r="D74" s="412">
        <v>3974</v>
      </c>
      <c r="E74" s="365">
        <v>121</v>
      </c>
      <c r="F74" s="403">
        <v>135</v>
      </c>
      <c r="G74" s="360">
        <v>2156</v>
      </c>
      <c r="H74" s="151">
        <v>1645</v>
      </c>
      <c r="I74" s="390">
        <v>2804</v>
      </c>
      <c r="J74" s="390">
        <f>SUM(C74,E74)</f>
        <v>4075</v>
      </c>
      <c r="K74" s="412">
        <f>SUM(D74,F74)</f>
        <v>4109</v>
      </c>
    </row>
    <row r="75" spans="1:11">
      <c r="A75" s="52"/>
      <c r="B75" s="1427"/>
      <c r="C75" s="1427"/>
      <c r="D75" s="53"/>
    </row>
    <row r="76" spans="1:11">
      <c r="A76" s="52"/>
      <c r="B76" s="53"/>
      <c r="C76" s="53"/>
      <c r="D76" s="53"/>
    </row>
  </sheetData>
  <sheetProtection selectLockedCells="1" selectUnlockedCells="1"/>
  <mergeCells count="61">
    <mergeCell ref="A67:A68"/>
    <mergeCell ref="A73:A74"/>
    <mergeCell ref="B67:B68"/>
    <mergeCell ref="A34:A35"/>
    <mergeCell ref="A40:A41"/>
    <mergeCell ref="A46:A47"/>
    <mergeCell ref="A52:A53"/>
    <mergeCell ref="A61:A62"/>
    <mergeCell ref="A16:A17"/>
    <mergeCell ref="A4:A5"/>
    <mergeCell ref="A10:A11"/>
    <mergeCell ref="A22:A23"/>
    <mergeCell ref="A28:A29"/>
    <mergeCell ref="E51:F51"/>
    <mergeCell ref="C60:D60"/>
    <mergeCell ref="E60:F60"/>
    <mergeCell ref="C66:D66"/>
    <mergeCell ref="E66:F66"/>
    <mergeCell ref="B75:C75"/>
    <mergeCell ref="C3:D3"/>
    <mergeCell ref="E3:F3"/>
    <mergeCell ref="C9:D9"/>
    <mergeCell ref="E9:F9"/>
    <mergeCell ref="C15:D15"/>
    <mergeCell ref="E15:F15"/>
    <mergeCell ref="C21:D21"/>
    <mergeCell ref="E21:F21"/>
    <mergeCell ref="B38:C38"/>
    <mergeCell ref="B44:C44"/>
    <mergeCell ref="B50:C50"/>
    <mergeCell ref="B59:C59"/>
    <mergeCell ref="B65:C65"/>
    <mergeCell ref="B71:C71"/>
    <mergeCell ref="C51:D51"/>
    <mergeCell ref="G72:K72"/>
    <mergeCell ref="B8:C8"/>
    <mergeCell ref="B14:C14"/>
    <mergeCell ref="B20:C20"/>
    <mergeCell ref="B26:C26"/>
    <mergeCell ref="B32:C32"/>
    <mergeCell ref="C27:D27"/>
    <mergeCell ref="C72:D72"/>
    <mergeCell ref="E72:F72"/>
    <mergeCell ref="E27:F27"/>
    <mergeCell ref="C33:D33"/>
    <mergeCell ref="E33:F33"/>
    <mergeCell ref="C39:D39"/>
    <mergeCell ref="E39:F39"/>
    <mergeCell ref="C45:D45"/>
    <mergeCell ref="E45:F45"/>
    <mergeCell ref="G33:K33"/>
    <mergeCell ref="G39:K39"/>
    <mergeCell ref="G45:K45"/>
    <mergeCell ref="G51:K51"/>
    <mergeCell ref="G66:K66"/>
    <mergeCell ref="G60:K60"/>
    <mergeCell ref="G3:K3"/>
    <mergeCell ref="G9:K9"/>
    <mergeCell ref="G15:K15"/>
    <mergeCell ref="G21:K21"/>
    <mergeCell ref="G27:K27"/>
  </mergeCells>
  <hyperlinks>
    <hyperlink ref="H1" location="Contents!A1" display="🏠 Contents" xr:uid="{1B949D37-0AD3-4E1E-9E45-97F6E4CC5E2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77069BFF58364C887CB6F5DFC23A7D" ma:contentTypeVersion="16" ma:contentTypeDescription="Create a new document." ma:contentTypeScope="" ma:versionID="aed6b09b3bdeb79dd58089b9999f6f42">
  <xsd:schema xmlns:xsd="http://www.w3.org/2001/XMLSchema" xmlns:xs="http://www.w3.org/2001/XMLSchema" xmlns:p="http://schemas.microsoft.com/office/2006/metadata/properties" xmlns:ns2="e1ab2e4d-eee9-4a33-a097-512084c5460d" xmlns:ns3="8f2931c1-2fb6-4d06-8f1a-96351bcd13cc" targetNamespace="http://schemas.microsoft.com/office/2006/metadata/properties" ma:root="true" ma:fieldsID="7530b6794bb5b183b544a55c5bdd4ad1" ns2:_="" ns3:_="">
    <xsd:import namespace="e1ab2e4d-eee9-4a33-a097-512084c5460d"/>
    <xsd:import namespace="8f2931c1-2fb6-4d06-8f1a-96351bcd13c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b2e4d-eee9-4a33-a097-512084c54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1f192e0-3a42-49d6-8c3d-20be73ae1ec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2931c1-2fb6-4d06-8f1a-96351bcd13c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fb6c0f0-d7b7-4502-9496-97707da888ac}" ma:internalName="TaxCatchAll" ma:showField="CatchAllData" ma:web="8f2931c1-2fb6-4d06-8f1a-96351bcd13c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b2e4d-eee9-4a33-a097-512084c5460d">
      <Terms xmlns="http://schemas.microsoft.com/office/infopath/2007/PartnerControls"/>
    </lcf76f155ced4ddcb4097134ff3c332f>
    <TaxCatchAll xmlns="8f2931c1-2fb6-4d06-8f1a-96351bcd13cc" xsi:nil="true"/>
  </documentManagement>
</p:properties>
</file>

<file path=customXml/itemProps1.xml><?xml version="1.0" encoding="utf-8"?>
<ds:datastoreItem xmlns:ds="http://schemas.openxmlformats.org/officeDocument/2006/customXml" ds:itemID="{9D4AB518-C5F5-486D-9404-45DD202B9D37}"/>
</file>

<file path=customXml/itemProps2.xml><?xml version="1.0" encoding="utf-8"?>
<ds:datastoreItem xmlns:ds="http://schemas.openxmlformats.org/officeDocument/2006/customXml" ds:itemID="{9B0E1E0E-8454-46C7-BE45-F8F5EF462F39}"/>
</file>

<file path=customXml/itemProps3.xml><?xml version="1.0" encoding="utf-8"?>
<ds:datastoreItem xmlns:ds="http://schemas.openxmlformats.org/officeDocument/2006/customXml" ds:itemID="{98E64D69-B343-4445-B759-78D6680817A3}"/>
</file>

<file path=docMetadata/LabelInfo.xml><?xml version="1.0" encoding="utf-8"?>
<clbl:labelList xmlns:clbl="http://schemas.microsoft.com/office/2020/mipLabelMetadata">
  <clbl:label id="{a6c0d0a6-a4b9-4802-9a97-568759608577}" enabled="1" method="Standard" siteId="{f2fe6bd3-9c4a-485b-ae69-e18820a8813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Navjot Intern</dc:creator>
  <cp:keywords/>
  <dc:description/>
  <cp:lastModifiedBy>Anandita Misra</cp:lastModifiedBy>
  <cp:revision/>
  <dcterms:created xsi:type="dcterms:W3CDTF">2026-07-17T07:09:27Z</dcterms:created>
  <dcterms:modified xsi:type="dcterms:W3CDTF">2026-08-13T12:57:19Z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0x0101000877069BFF58364C887CB6F5DFC23A7D</vt:lpwstr>
  </property>
  <property fmtid="{D5CDD505-2E9C-101B-9397-08002B2CF9AE}" pid="3" name="MediaServiceImageTags">
    <vt:lpwstr/>
  </property>
</Properties>
</file>